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louis\Downloads\"/>
    </mc:Choice>
  </mc:AlternateContent>
  <xr:revisionPtr revIDLastSave="0" documentId="8_{F143DB50-5C9F-4188-B1FB-678658B2D604}" xr6:coauthVersionLast="47" xr6:coauthVersionMax="47" xr10:uidLastSave="{00000000-0000-0000-0000-000000000000}"/>
  <bookViews>
    <workbookView xWindow="-120" yWindow="-120" windowWidth="29040" windowHeight="15720" tabRatio="861" activeTab="2" xr2:uid="{00000000-000D-0000-FFFF-FFFF00000000}"/>
  </bookViews>
  <sheets>
    <sheet name="INFO" sheetId="24" r:id="rId1"/>
    <sheet name="voorbeeld" sheetId="25" r:id="rId2"/>
    <sheet name="jan" sheetId="4" r:id="rId3"/>
    <sheet name="feb" sheetId="1" r:id="rId4"/>
    <sheet name="mar" sheetId="6" r:id="rId5"/>
    <sheet name="apr" sheetId="7" r:id="rId6"/>
    <sheet name="mei" sheetId="9" r:id="rId7"/>
    <sheet name="jun" sheetId="11" r:id="rId8"/>
    <sheet name="juli" sheetId="13" r:id="rId9"/>
    <sheet name="aug" sheetId="14" r:id="rId10"/>
    <sheet name="sep" sheetId="15" r:id="rId11"/>
    <sheet name="okt" sheetId="16" r:id="rId12"/>
    <sheet name="nov" sheetId="17" r:id="rId13"/>
    <sheet name="dec" sheetId="18" r:id="rId14"/>
    <sheet name="grafiek aanvallen " sheetId="19" r:id="rId15"/>
    <sheet name="grafiek triggers" sheetId="26" r:id="rId16"/>
    <sheet name="grafiek bloeddruk" sheetId="27" r:id="rId17"/>
  </sheets>
  <definedNames>
    <definedName name="_xlnm._FilterDatabase" localSheetId="1" hidden="1">voorbeeld!$AQ$7:$AQ$15</definedName>
    <definedName name="_xlnm.Print_Area" localSheetId="5">apr!$A$1:$AJ$51</definedName>
    <definedName name="_xlnm.Print_Area" localSheetId="9">aug!$A$1:$AJ$51</definedName>
    <definedName name="_xlnm.Print_Area" localSheetId="13">dec!$A$1:$AJ$51</definedName>
    <definedName name="_xlnm.Print_Area" localSheetId="3">feb!$A$1:$AJ$51</definedName>
    <definedName name="_xlnm.Print_Area" localSheetId="14">'grafiek aanvallen '!$F$1:$P$24</definedName>
    <definedName name="_xlnm.Print_Area" localSheetId="0">INFO!$A$8:$H$64</definedName>
    <definedName name="_xlnm.Print_Area" localSheetId="2">jan!$A$1:$AJ$51</definedName>
    <definedName name="_xlnm.Print_Area" localSheetId="8">juli!$A$1:$AJ$51</definedName>
    <definedName name="_xlnm.Print_Area" localSheetId="7">jun!$A$1:$AJ$51</definedName>
    <definedName name="_xlnm.Print_Area" localSheetId="4">mar!$A$1:$AJ$51</definedName>
    <definedName name="_xlnm.Print_Area" localSheetId="6">mei!$A$1:$AJ$51</definedName>
    <definedName name="_xlnm.Print_Area" localSheetId="12">nov!$A$1:$AJ$51</definedName>
    <definedName name="_xlnm.Print_Area" localSheetId="11">okt!$A$1:$AJ$51</definedName>
    <definedName name="_xlnm.Print_Area" localSheetId="10">sep!$A$1:$AJ$51</definedName>
    <definedName name="_xlnm.Print_Area" localSheetId="1">voorbeeld!$A$1:$AJ$51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1" i="25" l="1"/>
  <c r="AI51" i="25"/>
  <c r="AH51" i="25"/>
  <c r="AJ50" i="25"/>
  <c r="AI50" i="25"/>
  <c r="AH50" i="25"/>
  <c r="E14" i="27"/>
  <c r="B12" i="27"/>
  <c r="B10" i="27"/>
  <c r="B8" i="27"/>
  <c r="E5" i="27"/>
  <c r="AJ50" i="18"/>
  <c r="E15" i="27" s="1"/>
  <c r="AI50" i="18"/>
  <c r="AH50" i="18"/>
  <c r="D15" i="27" s="1"/>
  <c r="AJ49" i="18"/>
  <c r="C15" i="27" s="1"/>
  <c r="AI49" i="18"/>
  <c r="AH49" i="18"/>
  <c r="B15" i="27" s="1"/>
  <c r="AJ50" i="17"/>
  <c r="AI50" i="17"/>
  <c r="AH50" i="17"/>
  <c r="D14" i="27" s="1"/>
  <c r="AJ49" i="17"/>
  <c r="C14" i="27" s="1"/>
  <c r="AI49" i="17"/>
  <c r="AH49" i="17"/>
  <c r="B14" i="27" s="1"/>
  <c r="AJ50" i="16"/>
  <c r="E13" i="27" s="1"/>
  <c r="AI50" i="16"/>
  <c r="AH50" i="16"/>
  <c r="D13" i="27" s="1"/>
  <c r="AJ49" i="16"/>
  <c r="C13" i="27" s="1"/>
  <c r="AI49" i="16"/>
  <c r="AH49" i="16"/>
  <c r="B13" i="27" s="1"/>
  <c r="AJ50" i="15"/>
  <c r="E12" i="27" s="1"/>
  <c r="AI50" i="15"/>
  <c r="AH50" i="15"/>
  <c r="D12" i="27" s="1"/>
  <c r="AJ49" i="15"/>
  <c r="C12" i="27" s="1"/>
  <c r="AI49" i="15"/>
  <c r="AH49" i="15"/>
  <c r="AJ50" i="14"/>
  <c r="E11" i="27" s="1"/>
  <c r="AI50" i="14"/>
  <c r="AH50" i="14"/>
  <c r="D11" i="27" s="1"/>
  <c r="AJ49" i="14"/>
  <c r="C11" i="27" s="1"/>
  <c r="AI49" i="14"/>
  <c r="AH49" i="14"/>
  <c r="B11" i="27" s="1"/>
  <c r="AJ50" i="13"/>
  <c r="E10" i="27" s="1"/>
  <c r="AI50" i="13"/>
  <c r="AH50" i="13"/>
  <c r="D10" i="27" s="1"/>
  <c r="AJ49" i="13"/>
  <c r="C10" i="27" s="1"/>
  <c r="AI49" i="13"/>
  <c r="AH49" i="13"/>
  <c r="AJ50" i="11"/>
  <c r="E9" i="27" s="1"/>
  <c r="AI50" i="11"/>
  <c r="AH50" i="11"/>
  <c r="D9" i="27" s="1"/>
  <c r="AJ49" i="11"/>
  <c r="C9" i="27" s="1"/>
  <c r="AI49" i="11"/>
  <c r="AH49" i="11"/>
  <c r="B9" i="27" s="1"/>
  <c r="AJ50" i="9"/>
  <c r="E8" i="27" s="1"/>
  <c r="AI50" i="9"/>
  <c r="AH50" i="9"/>
  <c r="D8" i="27" s="1"/>
  <c r="AJ49" i="9"/>
  <c r="C8" i="27" s="1"/>
  <c r="AI49" i="9"/>
  <c r="AH49" i="9"/>
  <c r="AJ50" i="7"/>
  <c r="E7" i="27" s="1"/>
  <c r="AI50" i="7"/>
  <c r="AH50" i="7"/>
  <c r="D7" i="27" s="1"/>
  <c r="AJ49" i="7"/>
  <c r="C7" i="27" s="1"/>
  <c r="AI49" i="7"/>
  <c r="AH49" i="7"/>
  <c r="B7" i="27" s="1"/>
  <c r="AJ50" i="6"/>
  <c r="E6" i="27" s="1"/>
  <c r="AI50" i="6"/>
  <c r="AH50" i="6"/>
  <c r="D6" i="27" s="1"/>
  <c r="AJ49" i="6"/>
  <c r="C6" i="27" s="1"/>
  <c r="AI49" i="6"/>
  <c r="AH49" i="6"/>
  <c r="B6" i="27" s="1"/>
  <c r="AJ50" i="1"/>
  <c r="AI50" i="1"/>
  <c r="AH50" i="1"/>
  <c r="D5" i="27" s="1"/>
  <c r="AJ49" i="1"/>
  <c r="C5" i="27" s="1"/>
  <c r="AI49" i="1"/>
  <c r="AH49" i="1"/>
  <c r="B5" i="27" s="1"/>
  <c r="AH50" i="4"/>
  <c r="D4" i="27" s="1"/>
  <c r="AI50" i="4"/>
  <c r="AI49" i="4"/>
  <c r="AH49" i="4"/>
  <c r="B4" i="27" s="1"/>
  <c r="AI48" i="4"/>
  <c r="AJ50" i="4"/>
  <c r="E4" i="27" s="1"/>
  <c r="AJ49" i="4"/>
  <c r="C4" i="27" s="1"/>
  <c r="A1" i="18" l="1"/>
  <c r="A1" i="17"/>
  <c r="A1" i="16"/>
  <c r="A1" i="15"/>
  <c r="A1" i="14"/>
  <c r="A1" i="13"/>
  <c r="A1" i="11"/>
  <c r="A1" i="9"/>
  <c r="A1" i="7"/>
  <c r="A1" i="6"/>
  <c r="A1" i="1"/>
  <c r="A1" i="4"/>
  <c r="AH8" i="13" l="1"/>
  <c r="AI46" i="25" l="1"/>
  <c r="AJ23" i="25"/>
  <c r="AJ21" i="25"/>
  <c r="AI21" i="25"/>
  <c r="AH21" i="25"/>
  <c r="AJ20" i="25"/>
  <c r="AI20" i="25"/>
  <c r="AH20" i="25"/>
  <c r="AJ14" i="25"/>
  <c r="AI14" i="25"/>
  <c r="AH14" i="25"/>
  <c r="AJ12" i="25"/>
  <c r="AH12" i="25"/>
  <c r="AJ10" i="25"/>
  <c r="AI10" i="25"/>
  <c r="AH10" i="25"/>
  <c r="AJ8" i="25"/>
  <c r="AI8" i="25"/>
  <c r="AH8" i="25"/>
  <c r="AI6" i="25"/>
  <c r="AN14" i="4"/>
  <c r="H4" i="19" s="1"/>
  <c r="AN13" i="4"/>
  <c r="G4" i="19" s="1"/>
  <c r="AN14" i="18"/>
  <c r="AN13" i="18"/>
  <c r="AN14" i="17"/>
  <c r="H14" i="19" s="1"/>
  <c r="AN13" i="17"/>
  <c r="G14" i="19" s="1"/>
  <c r="AN14" i="16"/>
  <c r="H13" i="19" s="1"/>
  <c r="AN13" i="16"/>
  <c r="G13" i="19" s="1"/>
  <c r="AN14" i="15"/>
  <c r="H12" i="19" s="1"/>
  <c r="AN13" i="15"/>
  <c r="G12" i="19" s="1"/>
  <c r="AN14" i="14"/>
  <c r="H11" i="19" s="1"/>
  <c r="AN13" i="14"/>
  <c r="AN14" i="13"/>
  <c r="H10" i="19" s="1"/>
  <c r="AN13" i="13"/>
  <c r="G10" i="19" s="1"/>
  <c r="AN14" i="11"/>
  <c r="H9" i="19" s="1"/>
  <c r="AN13" i="11"/>
  <c r="G9" i="19" s="1"/>
  <c r="AN14" i="9"/>
  <c r="H8" i="19" s="1"/>
  <c r="AN13" i="9"/>
  <c r="G8" i="19" s="1"/>
  <c r="AN14" i="7"/>
  <c r="H7" i="19" s="1"/>
  <c r="AN13" i="7"/>
  <c r="G7" i="19" s="1"/>
  <c r="AN14" i="6"/>
  <c r="H6" i="19" s="1"/>
  <c r="AN13" i="6"/>
  <c r="G6" i="19" s="1"/>
  <c r="AN14" i="1"/>
  <c r="H5" i="19" s="1"/>
  <c r="AN13" i="1"/>
  <c r="G5" i="19" s="1"/>
  <c r="H15" i="19"/>
  <c r="G15" i="19"/>
  <c r="G11" i="19"/>
  <c r="D13" i="19"/>
  <c r="C13" i="19"/>
  <c r="C10" i="19"/>
  <c r="B10" i="19"/>
  <c r="D7" i="19"/>
  <c r="C7" i="19"/>
  <c r="AJ23" i="18"/>
  <c r="F15" i="19" s="1"/>
  <c r="AJ21" i="18"/>
  <c r="AI21" i="18"/>
  <c r="AH21" i="18"/>
  <c r="AJ20" i="18"/>
  <c r="AI20" i="18"/>
  <c r="AH20" i="18"/>
  <c r="AJ14" i="18"/>
  <c r="AI14" i="18"/>
  <c r="AH14" i="18"/>
  <c r="AJ12" i="18"/>
  <c r="AH12" i="18"/>
  <c r="AJ10" i="18"/>
  <c r="AI10" i="18"/>
  <c r="AH10" i="18"/>
  <c r="AJ8" i="18"/>
  <c r="D15" i="19" s="1"/>
  <c r="AI8" i="18"/>
  <c r="C15" i="19" s="1"/>
  <c r="AH8" i="18"/>
  <c r="B15" i="19" s="1"/>
  <c r="AI6" i="18"/>
  <c r="AJ23" i="17"/>
  <c r="F14" i="19" s="1"/>
  <c r="AJ21" i="17"/>
  <c r="AI21" i="17"/>
  <c r="AH21" i="17"/>
  <c r="AJ20" i="17"/>
  <c r="AI20" i="17"/>
  <c r="AH20" i="17"/>
  <c r="AJ14" i="17"/>
  <c r="AI14" i="17"/>
  <c r="AH14" i="17"/>
  <c r="AJ12" i="17"/>
  <c r="AH12" i="17"/>
  <c r="AJ10" i="17"/>
  <c r="AI10" i="17"/>
  <c r="AH10" i="17"/>
  <c r="AJ8" i="17"/>
  <c r="D14" i="19" s="1"/>
  <c r="AI8" i="17"/>
  <c r="C14" i="19" s="1"/>
  <c r="AH8" i="17"/>
  <c r="B14" i="19" s="1"/>
  <c r="AI6" i="17"/>
  <c r="AJ23" i="16"/>
  <c r="F13" i="19" s="1"/>
  <c r="AJ21" i="16"/>
  <c r="AI21" i="16"/>
  <c r="AH21" i="16"/>
  <c r="AJ20" i="16"/>
  <c r="AI20" i="16"/>
  <c r="AH20" i="16"/>
  <c r="AJ14" i="16"/>
  <c r="AI14" i="16"/>
  <c r="AH14" i="16"/>
  <c r="AJ12" i="16"/>
  <c r="AH12" i="16"/>
  <c r="AJ10" i="16"/>
  <c r="AI10" i="16"/>
  <c r="AH10" i="16"/>
  <c r="AJ8" i="16"/>
  <c r="AI8" i="16"/>
  <c r="AH8" i="16"/>
  <c r="B13" i="19" s="1"/>
  <c r="AI6" i="16"/>
  <c r="AJ23" i="15"/>
  <c r="F12" i="19" s="1"/>
  <c r="AJ21" i="15"/>
  <c r="AI21" i="15"/>
  <c r="AH21" i="15"/>
  <c r="AJ20" i="15"/>
  <c r="AI20" i="15"/>
  <c r="AH20" i="15"/>
  <c r="AJ14" i="15"/>
  <c r="AI14" i="15"/>
  <c r="AH14" i="15"/>
  <c r="AJ12" i="15"/>
  <c r="AH12" i="15"/>
  <c r="AJ10" i="15"/>
  <c r="AI10" i="15"/>
  <c r="AH10" i="15"/>
  <c r="AJ8" i="15"/>
  <c r="D12" i="19" s="1"/>
  <c r="AI8" i="15"/>
  <c r="C12" i="19" s="1"/>
  <c r="AH8" i="15"/>
  <c r="B12" i="19" s="1"/>
  <c r="AI6" i="15"/>
  <c r="AJ23" i="14"/>
  <c r="F11" i="19" s="1"/>
  <c r="AJ21" i="14"/>
  <c r="AI21" i="14"/>
  <c r="AH21" i="14"/>
  <c r="AJ20" i="14"/>
  <c r="AI20" i="14"/>
  <c r="AH20" i="14"/>
  <c r="AJ14" i="14"/>
  <c r="AI14" i="14"/>
  <c r="AH14" i="14"/>
  <c r="AJ12" i="14"/>
  <c r="AH12" i="14"/>
  <c r="AJ10" i="14"/>
  <c r="AI10" i="14"/>
  <c r="AH10" i="14"/>
  <c r="AJ8" i="14"/>
  <c r="D11" i="19" s="1"/>
  <c r="AI8" i="14"/>
  <c r="C11" i="19" s="1"/>
  <c r="AH8" i="14"/>
  <c r="B11" i="19" s="1"/>
  <c r="AI6" i="14"/>
  <c r="AJ23" i="13"/>
  <c r="F10" i="19" s="1"/>
  <c r="AJ21" i="13"/>
  <c r="AI21" i="13"/>
  <c r="AH21" i="13"/>
  <c r="AJ20" i="13"/>
  <c r="AI20" i="13"/>
  <c r="AH20" i="13"/>
  <c r="AJ14" i="13"/>
  <c r="AI14" i="13"/>
  <c r="AH14" i="13"/>
  <c r="AJ12" i="13"/>
  <c r="AH12" i="13"/>
  <c r="AJ10" i="13"/>
  <c r="AI10" i="13"/>
  <c r="AH10" i="13"/>
  <c r="AJ8" i="13"/>
  <c r="D10" i="19" s="1"/>
  <c r="AI8" i="13"/>
  <c r="AI6" i="13"/>
  <c r="AJ23" i="11"/>
  <c r="F9" i="19" s="1"/>
  <c r="AJ21" i="11"/>
  <c r="AI21" i="11"/>
  <c r="AH21" i="11"/>
  <c r="AJ20" i="11"/>
  <c r="AI20" i="11"/>
  <c r="AH20" i="11"/>
  <c r="AJ14" i="11"/>
  <c r="AI14" i="11"/>
  <c r="AH14" i="11"/>
  <c r="AJ12" i="11"/>
  <c r="AH12" i="11"/>
  <c r="AJ10" i="11"/>
  <c r="AI10" i="11"/>
  <c r="AH10" i="11"/>
  <c r="AJ8" i="11"/>
  <c r="D9" i="19" s="1"/>
  <c r="AI8" i="11"/>
  <c r="C9" i="19" s="1"/>
  <c r="AH8" i="11"/>
  <c r="B9" i="19" s="1"/>
  <c r="AI6" i="11"/>
  <c r="AJ23" i="9"/>
  <c r="F8" i="19" s="1"/>
  <c r="AJ21" i="9"/>
  <c r="AI21" i="9"/>
  <c r="AH21" i="9"/>
  <c r="AJ20" i="9"/>
  <c r="AI20" i="9"/>
  <c r="AH20" i="9"/>
  <c r="AJ14" i="9"/>
  <c r="AI14" i="9"/>
  <c r="AH14" i="9"/>
  <c r="AJ12" i="9"/>
  <c r="AH12" i="9"/>
  <c r="AJ10" i="9"/>
  <c r="AI10" i="9"/>
  <c r="AH10" i="9"/>
  <c r="AJ8" i="9"/>
  <c r="D8" i="19" s="1"/>
  <c r="AI8" i="9"/>
  <c r="C8" i="19" s="1"/>
  <c r="AH8" i="9"/>
  <c r="B8" i="19" s="1"/>
  <c r="AI6" i="9"/>
  <c r="AJ23" i="7"/>
  <c r="F7" i="19" s="1"/>
  <c r="AJ21" i="7"/>
  <c r="AI21" i="7"/>
  <c r="AH21" i="7"/>
  <c r="AJ20" i="7"/>
  <c r="AI20" i="7"/>
  <c r="AH20" i="7"/>
  <c r="AJ14" i="7"/>
  <c r="AI14" i="7"/>
  <c r="AH14" i="7"/>
  <c r="AJ12" i="7"/>
  <c r="AH12" i="7"/>
  <c r="AJ10" i="7"/>
  <c r="AI10" i="7"/>
  <c r="AH10" i="7"/>
  <c r="AJ8" i="7"/>
  <c r="AI8" i="7"/>
  <c r="AH8" i="7"/>
  <c r="B7" i="19" s="1"/>
  <c r="AI6" i="7"/>
  <c r="AJ23" i="6"/>
  <c r="F6" i="19" s="1"/>
  <c r="AJ21" i="6"/>
  <c r="AI21" i="6"/>
  <c r="AH21" i="6"/>
  <c r="AJ20" i="6"/>
  <c r="AI20" i="6"/>
  <c r="AH20" i="6"/>
  <c r="AJ14" i="6"/>
  <c r="AI14" i="6"/>
  <c r="AH14" i="6"/>
  <c r="AJ12" i="6"/>
  <c r="AH12" i="6"/>
  <c r="AJ10" i="6"/>
  <c r="AI10" i="6"/>
  <c r="AH10" i="6"/>
  <c r="AJ8" i="6"/>
  <c r="D6" i="19" s="1"/>
  <c r="AI8" i="6"/>
  <c r="C6" i="19" s="1"/>
  <c r="AH8" i="6"/>
  <c r="B6" i="19" s="1"/>
  <c r="AI6" i="6"/>
  <c r="AJ23" i="1"/>
  <c r="F5" i="19" s="1"/>
  <c r="AJ21" i="1"/>
  <c r="AI21" i="1"/>
  <c r="AH21" i="1"/>
  <c r="AJ20" i="1"/>
  <c r="AI20" i="1"/>
  <c r="AH20" i="1"/>
  <c r="AJ14" i="1"/>
  <c r="AI14" i="1"/>
  <c r="AH14" i="1"/>
  <c r="AJ12" i="1"/>
  <c r="AH12" i="1"/>
  <c r="AJ10" i="1"/>
  <c r="AI10" i="1"/>
  <c r="AH10" i="1"/>
  <c r="AJ8" i="1"/>
  <c r="D5" i="19" s="1"/>
  <c r="AI8" i="1"/>
  <c r="C5" i="19" s="1"/>
  <c r="AH8" i="1"/>
  <c r="B5" i="19" s="1"/>
  <c r="AI6" i="1"/>
  <c r="AJ23" i="4"/>
  <c r="F4" i="19" s="1"/>
  <c r="AJ21" i="4"/>
  <c r="AI21" i="4"/>
  <c r="AH21" i="4"/>
  <c r="AJ20" i="4"/>
  <c r="AI20" i="4"/>
  <c r="AH20" i="4"/>
  <c r="AJ14" i="4"/>
  <c r="AI14" i="4"/>
  <c r="AH14" i="4"/>
  <c r="AJ12" i="4"/>
  <c r="AH12" i="4"/>
  <c r="AJ10" i="4"/>
  <c r="AI10" i="4"/>
  <c r="AH10" i="4"/>
  <c r="AJ8" i="4"/>
  <c r="D4" i="19" s="1"/>
  <c r="AI8" i="4"/>
  <c r="C4" i="19" s="1"/>
  <c r="AH8" i="4"/>
  <c r="B4" i="19" s="1"/>
  <c r="AI6" i="4"/>
  <c r="AI42" i="6" l="1"/>
  <c r="L14" i="26" l="1"/>
  <c r="K14" i="26"/>
  <c r="H4" i="26"/>
  <c r="H9" i="26"/>
  <c r="E8" i="26"/>
  <c r="D9" i="26"/>
  <c r="C13" i="26"/>
  <c r="B10" i="26"/>
  <c r="AI47" i="4"/>
  <c r="M4" i="26" s="1"/>
  <c r="AI46" i="4"/>
  <c r="L4" i="26" s="1"/>
  <c r="AI45" i="4"/>
  <c r="K4" i="26" s="1"/>
  <c r="AI44" i="4"/>
  <c r="J4" i="26" s="1"/>
  <c r="AI43" i="4"/>
  <c r="I4" i="26" s="1"/>
  <c r="AI42" i="4"/>
  <c r="AI41" i="4"/>
  <c r="G4" i="26" s="1"/>
  <c r="AI40" i="4"/>
  <c r="F4" i="26" s="1"/>
  <c r="AI39" i="4"/>
  <c r="E4" i="26" s="1"/>
  <c r="AI38" i="4"/>
  <c r="D4" i="26" s="1"/>
  <c r="AI37" i="4"/>
  <c r="C4" i="26" s="1"/>
  <c r="AI36" i="4"/>
  <c r="B4" i="26" s="1"/>
  <c r="AI32" i="4"/>
  <c r="AI31" i="4"/>
  <c r="AI30" i="4"/>
  <c r="AI29" i="4"/>
  <c r="B4" i="18"/>
  <c r="B3" i="18" s="1"/>
  <c r="B4" i="17"/>
  <c r="B3" i="17" s="1"/>
  <c r="B4" i="16"/>
  <c r="B3" i="16" s="1"/>
  <c r="B4" i="15"/>
  <c r="B3" i="15" s="1"/>
  <c r="B4" i="14"/>
  <c r="B3" i="14" s="1"/>
  <c r="B4" i="13"/>
  <c r="B3" i="13" s="1"/>
  <c r="B4" i="11"/>
  <c r="B3" i="11" s="1"/>
  <c r="B4" i="9"/>
  <c r="B3" i="9" s="1"/>
  <c r="B4" i="7"/>
  <c r="B3" i="7" s="1"/>
  <c r="B4" i="6"/>
  <c r="B3" i="6" s="1"/>
  <c r="B4" i="1"/>
  <c r="B3" i="1" s="1"/>
  <c r="C5" i="4"/>
  <c r="D5" i="4" s="1"/>
  <c r="B4" i="4"/>
  <c r="B3" i="4" s="1"/>
  <c r="AI48" i="18"/>
  <c r="AI47" i="18"/>
  <c r="M15" i="26" s="1"/>
  <c r="AI46" i="18"/>
  <c r="L15" i="26" s="1"/>
  <c r="AI45" i="18"/>
  <c r="K15" i="26" s="1"/>
  <c r="AI44" i="18"/>
  <c r="J15" i="26" s="1"/>
  <c r="AI43" i="18"/>
  <c r="I15" i="26" s="1"/>
  <c r="AI42" i="18"/>
  <c r="H15" i="26" s="1"/>
  <c r="AI41" i="18"/>
  <c r="G15" i="26" s="1"/>
  <c r="AI40" i="18"/>
  <c r="F15" i="26" s="1"/>
  <c r="AI39" i="18"/>
  <c r="E15" i="26" s="1"/>
  <c r="AI38" i="18"/>
  <c r="D15" i="26" s="1"/>
  <c r="AI37" i="18"/>
  <c r="C15" i="26" s="1"/>
  <c r="AI36" i="18"/>
  <c r="B15" i="26" s="1"/>
  <c r="AI48" i="17"/>
  <c r="AI47" i="17"/>
  <c r="M14" i="26" s="1"/>
  <c r="AI46" i="17"/>
  <c r="AI45" i="17"/>
  <c r="AI44" i="17"/>
  <c r="J14" i="26" s="1"/>
  <c r="AI43" i="17"/>
  <c r="I14" i="26" s="1"/>
  <c r="AI42" i="17"/>
  <c r="H14" i="26" s="1"/>
  <c r="AI41" i="17"/>
  <c r="G14" i="26" s="1"/>
  <c r="AI40" i="17"/>
  <c r="F14" i="26" s="1"/>
  <c r="AI39" i="17"/>
  <c r="E14" i="26" s="1"/>
  <c r="AI38" i="17"/>
  <c r="D14" i="26" s="1"/>
  <c r="AI37" i="17"/>
  <c r="C14" i="26" s="1"/>
  <c r="AI36" i="17"/>
  <c r="B14" i="26" s="1"/>
  <c r="AI48" i="16"/>
  <c r="AI47" i="16"/>
  <c r="M13" i="26" s="1"/>
  <c r="AI46" i="16"/>
  <c r="L13" i="26" s="1"/>
  <c r="AI45" i="16"/>
  <c r="K13" i="26" s="1"/>
  <c r="AI44" i="16"/>
  <c r="J13" i="26" s="1"/>
  <c r="AI43" i="16"/>
  <c r="I13" i="26" s="1"/>
  <c r="AI42" i="16"/>
  <c r="H13" i="26" s="1"/>
  <c r="AI41" i="16"/>
  <c r="G13" i="26" s="1"/>
  <c r="AI40" i="16"/>
  <c r="F13" i="26" s="1"/>
  <c r="AI39" i="16"/>
  <c r="E13" i="26" s="1"/>
  <c r="AI38" i="16"/>
  <c r="D13" i="26" s="1"/>
  <c r="AI37" i="16"/>
  <c r="AI36" i="16"/>
  <c r="B13" i="26" s="1"/>
  <c r="AI48" i="15"/>
  <c r="AI47" i="15"/>
  <c r="M12" i="26" s="1"/>
  <c r="AI46" i="15"/>
  <c r="L12" i="26" s="1"/>
  <c r="AI45" i="15"/>
  <c r="K12" i="26" s="1"/>
  <c r="AI44" i="15"/>
  <c r="J12" i="26" s="1"/>
  <c r="AI43" i="15"/>
  <c r="I12" i="26" s="1"/>
  <c r="AI42" i="15"/>
  <c r="H12" i="26" s="1"/>
  <c r="AI41" i="15"/>
  <c r="G12" i="26" s="1"/>
  <c r="AI40" i="15"/>
  <c r="F12" i="26" s="1"/>
  <c r="AI39" i="15"/>
  <c r="E12" i="26" s="1"/>
  <c r="AI38" i="15"/>
  <c r="D12" i="26" s="1"/>
  <c r="AI37" i="15"/>
  <c r="C12" i="26" s="1"/>
  <c r="AI36" i="15"/>
  <c r="B12" i="26" s="1"/>
  <c r="AI48" i="14"/>
  <c r="AI47" i="14"/>
  <c r="M11" i="26" s="1"/>
  <c r="AI46" i="14"/>
  <c r="L11" i="26" s="1"/>
  <c r="AI45" i="14"/>
  <c r="K11" i="26" s="1"/>
  <c r="AI44" i="14"/>
  <c r="J11" i="26" s="1"/>
  <c r="AI43" i="14"/>
  <c r="I11" i="26" s="1"/>
  <c r="AI42" i="14"/>
  <c r="H11" i="26" s="1"/>
  <c r="AI41" i="14"/>
  <c r="G11" i="26" s="1"/>
  <c r="AI40" i="14"/>
  <c r="F11" i="26" s="1"/>
  <c r="AI39" i="14"/>
  <c r="E11" i="26" s="1"/>
  <c r="AI38" i="14"/>
  <c r="D11" i="26" s="1"/>
  <c r="AI37" i="14"/>
  <c r="C11" i="26" s="1"/>
  <c r="AI36" i="14"/>
  <c r="B11" i="26" s="1"/>
  <c r="AI48" i="13"/>
  <c r="AI47" i="13"/>
  <c r="M10" i="26" s="1"/>
  <c r="AI46" i="13"/>
  <c r="L10" i="26" s="1"/>
  <c r="AI45" i="13"/>
  <c r="K10" i="26" s="1"/>
  <c r="AI44" i="13"/>
  <c r="J10" i="26" s="1"/>
  <c r="AI43" i="13"/>
  <c r="I10" i="26" s="1"/>
  <c r="AI42" i="13"/>
  <c r="H10" i="26" s="1"/>
  <c r="AI41" i="13"/>
  <c r="G10" i="26" s="1"/>
  <c r="AI40" i="13"/>
  <c r="F10" i="26" s="1"/>
  <c r="AI39" i="13"/>
  <c r="E10" i="26" s="1"/>
  <c r="AI38" i="13"/>
  <c r="D10" i="26" s="1"/>
  <c r="AI37" i="13"/>
  <c r="C10" i="26" s="1"/>
  <c r="AI36" i="13"/>
  <c r="AI48" i="11"/>
  <c r="AI47" i="11"/>
  <c r="M9" i="26" s="1"/>
  <c r="AI46" i="11"/>
  <c r="L9" i="26" s="1"/>
  <c r="AI45" i="11"/>
  <c r="K9" i="26" s="1"/>
  <c r="AI44" i="11"/>
  <c r="J9" i="26" s="1"/>
  <c r="AI43" i="11"/>
  <c r="I9" i="26" s="1"/>
  <c r="AI42" i="11"/>
  <c r="AI41" i="11"/>
  <c r="G9" i="26" s="1"/>
  <c r="AI40" i="11"/>
  <c r="F9" i="26" s="1"/>
  <c r="AI39" i="11"/>
  <c r="E9" i="26" s="1"/>
  <c r="AI38" i="11"/>
  <c r="AI37" i="11"/>
  <c r="C9" i="26" s="1"/>
  <c r="AI36" i="11"/>
  <c r="B9" i="26" s="1"/>
  <c r="AI48" i="9"/>
  <c r="AI47" i="9"/>
  <c r="M8" i="26" s="1"/>
  <c r="AI46" i="9"/>
  <c r="L8" i="26" s="1"/>
  <c r="AI45" i="9"/>
  <c r="K8" i="26" s="1"/>
  <c r="AI44" i="9"/>
  <c r="J8" i="26" s="1"/>
  <c r="AI43" i="9"/>
  <c r="I8" i="26" s="1"/>
  <c r="AI42" i="9"/>
  <c r="H8" i="26" s="1"/>
  <c r="AI41" i="9"/>
  <c r="G8" i="26" s="1"/>
  <c r="AI40" i="9"/>
  <c r="F8" i="26" s="1"/>
  <c r="AI39" i="9"/>
  <c r="AI38" i="9"/>
  <c r="D8" i="26" s="1"/>
  <c r="AI37" i="9"/>
  <c r="C8" i="26" s="1"/>
  <c r="AI36" i="9"/>
  <c r="B8" i="26" s="1"/>
  <c r="AI48" i="7"/>
  <c r="AI47" i="7"/>
  <c r="M7" i="26" s="1"/>
  <c r="AI46" i="7"/>
  <c r="L7" i="26" s="1"/>
  <c r="AI45" i="7"/>
  <c r="K7" i="26" s="1"/>
  <c r="AI44" i="7"/>
  <c r="J7" i="26" s="1"/>
  <c r="AI43" i="7"/>
  <c r="I7" i="26" s="1"/>
  <c r="AI42" i="7"/>
  <c r="H7" i="26" s="1"/>
  <c r="AI41" i="7"/>
  <c r="G7" i="26" s="1"/>
  <c r="AI40" i="7"/>
  <c r="F7" i="26" s="1"/>
  <c r="AI39" i="7"/>
  <c r="E7" i="26" s="1"/>
  <c r="AI38" i="7"/>
  <c r="D7" i="26" s="1"/>
  <c r="AI37" i="7"/>
  <c r="C7" i="26" s="1"/>
  <c r="AI36" i="7"/>
  <c r="B7" i="26" s="1"/>
  <c r="AI48" i="6"/>
  <c r="AI47" i="6"/>
  <c r="M6" i="26" s="1"/>
  <c r="AI46" i="6"/>
  <c r="L6" i="26" s="1"/>
  <c r="AI45" i="6"/>
  <c r="K6" i="26" s="1"/>
  <c r="AI44" i="6"/>
  <c r="J6" i="26" s="1"/>
  <c r="AI43" i="6"/>
  <c r="I6" i="26" s="1"/>
  <c r="H6" i="26"/>
  <c r="AI41" i="6"/>
  <c r="G6" i="26" s="1"/>
  <c r="AI40" i="6"/>
  <c r="F6" i="26" s="1"/>
  <c r="AI39" i="6"/>
  <c r="E6" i="26" s="1"/>
  <c r="AI38" i="6"/>
  <c r="D6" i="26" s="1"/>
  <c r="AI37" i="6"/>
  <c r="C6" i="26" s="1"/>
  <c r="AI36" i="6"/>
  <c r="B6" i="26" s="1"/>
  <c r="AI48" i="1"/>
  <c r="AI47" i="1"/>
  <c r="M5" i="26" s="1"/>
  <c r="AI46" i="1"/>
  <c r="L5" i="26" s="1"/>
  <c r="AI45" i="1"/>
  <c r="K5" i="26" s="1"/>
  <c r="AI44" i="1"/>
  <c r="J5" i="26" s="1"/>
  <c r="AI43" i="1"/>
  <c r="I5" i="26" s="1"/>
  <c r="AI42" i="1"/>
  <c r="H5" i="26" s="1"/>
  <c r="AI41" i="1"/>
  <c r="G5" i="26" s="1"/>
  <c r="AI40" i="1"/>
  <c r="F5" i="26" s="1"/>
  <c r="AI39" i="1"/>
  <c r="E5" i="26" s="1"/>
  <c r="AI38" i="1"/>
  <c r="D5" i="26" s="1"/>
  <c r="AI37" i="1"/>
  <c r="C5" i="26" s="1"/>
  <c r="AI36" i="1"/>
  <c r="AI49" i="25"/>
  <c r="AI48" i="25"/>
  <c r="AI29" i="6"/>
  <c r="A5" i="18"/>
  <c r="A15" i="19" s="1"/>
  <c r="A5" i="17"/>
  <c r="A14" i="19" s="1"/>
  <c r="A5" i="16"/>
  <c r="A13" i="19" s="1"/>
  <c r="A5" i="15"/>
  <c r="A12" i="19" s="1"/>
  <c r="A5" i="14"/>
  <c r="A11" i="19" s="1"/>
  <c r="A5" i="13"/>
  <c r="A10" i="19" s="1"/>
  <c r="A5" i="11"/>
  <c r="A9" i="19" s="1"/>
  <c r="A5" i="9"/>
  <c r="A8" i="19" s="1"/>
  <c r="A5" i="7"/>
  <c r="A7" i="19" s="1"/>
  <c r="A5" i="6"/>
  <c r="A6" i="19" s="1"/>
  <c r="A5" i="1"/>
  <c r="A5" i="19" s="1"/>
  <c r="A5" i="4"/>
  <c r="A4" i="19" s="1"/>
  <c r="B3" i="25"/>
  <c r="C4" i="25"/>
  <c r="D4" i="25" s="1"/>
  <c r="D3" i="25" s="1"/>
  <c r="C5" i="25"/>
  <c r="D5" i="25" s="1"/>
  <c r="E5" i="25" s="1"/>
  <c r="F5" i="25" s="1"/>
  <c r="G5" i="25" s="1"/>
  <c r="H5" i="25" s="1"/>
  <c r="I5" i="25" s="1"/>
  <c r="J5" i="25" s="1"/>
  <c r="K5" i="25" s="1"/>
  <c r="L5" i="25" s="1"/>
  <c r="M5" i="25" s="1"/>
  <c r="N5" i="25" s="1"/>
  <c r="O5" i="25" s="1"/>
  <c r="P5" i="25" s="1"/>
  <c r="Q5" i="25" s="1"/>
  <c r="R5" i="25" s="1"/>
  <c r="S5" i="25" s="1"/>
  <c r="T5" i="25" s="1"/>
  <c r="U5" i="25" s="1"/>
  <c r="V5" i="25" s="1"/>
  <c r="W5" i="25" s="1"/>
  <c r="X5" i="25" s="1"/>
  <c r="Y5" i="25" s="1"/>
  <c r="Z5" i="25" s="1"/>
  <c r="AA5" i="25" s="1"/>
  <c r="AB5" i="25" s="1"/>
  <c r="AC5" i="25" s="1"/>
  <c r="AD5" i="25" s="1"/>
  <c r="AE5" i="25" s="1"/>
  <c r="AF5" i="25" s="1"/>
  <c r="AI29" i="25"/>
  <c r="AI30" i="25"/>
  <c r="AI31" i="25"/>
  <c r="AI32" i="25"/>
  <c r="AI36" i="25"/>
  <c r="AI37" i="25"/>
  <c r="AI38" i="25"/>
  <c r="AI39" i="25"/>
  <c r="AI40" i="25"/>
  <c r="AI41" i="25"/>
  <c r="AI42" i="25"/>
  <c r="AI43" i="25"/>
  <c r="AI44" i="25"/>
  <c r="AI45" i="25"/>
  <c r="AI47" i="25"/>
  <c r="AI32" i="1"/>
  <c r="AI31" i="1"/>
  <c r="AI30" i="1"/>
  <c r="AI29" i="1"/>
  <c r="C5" i="1"/>
  <c r="C4" i="1" s="1"/>
  <c r="C3" i="1" s="1"/>
  <c r="AI32" i="6"/>
  <c r="AI31" i="6"/>
  <c r="AI30" i="6"/>
  <c r="C5" i="6"/>
  <c r="AI32" i="7"/>
  <c r="AI31" i="7"/>
  <c r="AI30" i="7"/>
  <c r="AI29" i="7"/>
  <c r="C5" i="7"/>
  <c r="C4" i="7" s="1"/>
  <c r="C3" i="7" s="1"/>
  <c r="AI32" i="9"/>
  <c r="AI31" i="9"/>
  <c r="AI30" i="9"/>
  <c r="AI29" i="9"/>
  <c r="C5" i="9"/>
  <c r="C4" i="9" s="1"/>
  <c r="C3" i="9" s="1"/>
  <c r="AI32" i="11"/>
  <c r="AI31" i="11"/>
  <c r="AI30" i="11"/>
  <c r="AI29" i="11"/>
  <c r="C5" i="11"/>
  <c r="C4" i="11" s="1"/>
  <c r="C3" i="11" s="1"/>
  <c r="AI32" i="13"/>
  <c r="AI31" i="13"/>
  <c r="AI30" i="13"/>
  <c r="AI29" i="13"/>
  <c r="C5" i="13"/>
  <c r="AI32" i="14"/>
  <c r="AI31" i="14"/>
  <c r="AI30" i="14"/>
  <c r="AI29" i="14"/>
  <c r="C5" i="14"/>
  <c r="C4" i="14" s="1"/>
  <c r="C3" i="14" s="1"/>
  <c r="D5" i="14"/>
  <c r="D4" i="14" s="1"/>
  <c r="D3" i="14" s="1"/>
  <c r="AI32" i="15"/>
  <c r="AI31" i="15"/>
  <c r="AI30" i="15"/>
  <c r="AI29" i="15"/>
  <c r="C5" i="15"/>
  <c r="C4" i="15" s="1"/>
  <c r="C3" i="15" s="1"/>
  <c r="D5" i="15"/>
  <c r="D4" i="15" s="1"/>
  <c r="D3" i="15" s="1"/>
  <c r="E5" i="15"/>
  <c r="AI32" i="16"/>
  <c r="AI31" i="16"/>
  <c r="AI30" i="16"/>
  <c r="AI29" i="16"/>
  <c r="C5" i="16"/>
  <c r="C4" i="16" s="1"/>
  <c r="C3" i="16" s="1"/>
  <c r="AI32" i="17"/>
  <c r="AI31" i="17"/>
  <c r="AI30" i="17"/>
  <c r="AI29" i="17"/>
  <c r="C5" i="17"/>
  <c r="C4" i="17" s="1"/>
  <c r="C3" i="17" s="1"/>
  <c r="D5" i="17"/>
  <c r="D4" i="17" s="1"/>
  <c r="D3" i="17" s="1"/>
  <c r="AI32" i="18"/>
  <c r="AI31" i="18"/>
  <c r="AI30" i="18"/>
  <c r="AI29" i="18"/>
  <c r="C5" i="18"/>
  <c r="C4" i="18" s="1"/>
  <c r="C3" i="18" s="1"/>
  <c r="D5" i="16" l="1"/>
  <c r="D5" i="11"/>
  <c r="AI16" i="25"/>
  <c r="AH23" i="25"/>
  <c r="AI23" i="25" s="1"/>
  <c r="C3" i="25"/>
  <c r="E5" i="17"/>
  <c r="E5" i="14"/>
  <c r="D5" i="7"/>
  <c r="E5" i="7" s="1"/>
  <c r="N6" i="26"/>
  <c r="N4" i="26"/>
  <c r="N11" i="26"/>
  <c r="N9" i="26"/>
  <c r="D5" i="18"/>
  <c r="D4" i="18" s="1"/>
  <c r="D3" i="18" s="1"/>
  <c r="N14" i="26"/>
  <c r="N13" i="26"/>
  <c r="N12" i="26"/>
  <c r="N10" i="26"/>
  <c r="D5" i="1"/>
  <c r="D4" i="1" s="1"/>
  <c r="D3" i="1" s="1"/>
  <c r="B5" i="26"/>
  <c r="N5" i="26" s="1"/>
  <c r="N8" i="26"/>
  <c r="E16" i="26"/>
  <c r="N7" i="26"/>
  <c r="J16" i="26"/>
  <c r="M16" i="26"/>
  <c r="F16" i="26"/>
  <c r="L16" i="26"/>
  <c r="K16" i="26"/>
  <c r="G16" i="26"/>
  <c r="C16" i="26"/>
  <c r="D16" i="26"/>
  <c r="N15" i="26"/>
  <c r="H16" i="26"/>
  <c r="I16" i="26"/>
  <c r="C4" i="4"/>
  <c r="C3" i="4" s="1"/>
  <c r="F5" i="14"/>
  <c r="E4" i="14"/>
  <c r="E3" i="14" s="1"/>
  <c r="C4" i="13"/>
  <c r="C3" i="13" s="1"/>
  <c r="D5" i="13"/>
  <c r="E4" i="15"/>
  <c r="E3" i="15" s="1"/>
  <c r="F5" i="15"/>
  <c r="D4" i="7"/>
  <c r="D3" i="7" s="1"/>
  <c r="C4" i="6"/>
  <c r="C3" i="6" s="1"/>
  <c r="D5" i="6"/>
  <c r="D5" i="9"/>
  <c r="E4" i="25"/>
  <c r="D4" i="4"/>
  <c r="D3" i="4" s="1"/>
  <c r="E5" i="4"/>
  <c r="E4" i="17"/>
  <c r="E3" i="17" s="1"/>
  <c r="F5" i="17"/>
  <c r="E5" i="1"/>
  <c r="D4" i="11" l="1"/>
  <c r="D3" i="11" s="1"/>
  <c r="E5" i="11"/>
  <c r="D4" i="16"/>
  <c r="D3" i="16" s="1"/>
  <c r="E5" i="16"/>
  <c r="E5" i="18"/>
  <c r="B16" i="26"/>
  <c r="E3" i="25"/>
  <c r="F4" i="25"/>
  <c r="D4" i="9"/>
  <c r="D3" i="9" s="1"/>
  <c r="E5" i="9"/>
  <c r="F4" i="14"/>
  <c r="F3" i="14" s="1"/>
  <c r="G5" i="14"/>
  <c r="E4" i="18"/>
  <c r="E3" i="18" s="1"/>
  <c r="F5" i="18"/>
  <c r="F4" i="15"/>
  <c r="F3" i="15" s="1"/>
  <c r="G5" i="15"/>
  <c r="E4" i="1"/>
  <c r="E3" i="1" s="1"/>
  <c r="F5" i="1"/>
  <c r="F4" i="17"/>
  <c r="F3" i="17" s="1"/>
  <c r="G5" i="17"/>
  <c r="D4" i="6"/>
  <c r="D3" i="6" s="1"/>
  <c r="E5" i="6"/>
  <c r="D4" i="13"/>
  <c r="D3" i="13" s="1"/>
  <c r="E5" i="13"/>
  <c r="F5" i="4"/>
  <c r="E4" i="4"/>
  <c r="E3" i="4" s="1"/>
  <c r="F5" i="7"/>
  <c r="E4" i="7"/>
  <c r="E3" i="7" s="1"/>
  <c r="E4" i="16" l="1"/>
  <c r="E3" i="16" s="1"/>
  <c r="F5" i="16"/>
  <c r="E4" i="11"/>
  <c r="E3" i="11" s="1"/>
  <c r="F5" i="11"/>
  <c r="F4" i="1"/>
  <c r="F3" i="1" s="1"/>
  <c r="G5" i="1"/>
  <c r="F5" i="9"/>
  <c r="E4" i="9"/>
  <c r="E3" i="9" s="1"/>
  <c r="G5" i="4"/>
  <c r="F4" i="4"/>
  <c r="F3" i="4" s="1"/>
  <c r="E4" i="13"/>
  <c r="E3" i="13" s="1"/>
  <c r="F5" i="13"/>
  <c r="E4" i="6"/>
  <c r="E3" i="6" s="1"/>
  <c r="F5" i="6"/>
  <c r="F4" i="18"/>
  <c r="F3" i="18" s="1"/>
  <c r="G5" i="18"/>
  <c r="G4" i="17"/>
  <c r="G3" i="17" s="1"/>
  <c r="H5" i="17"/>
  <c r="G4" i="14"/>
  <c r="G3" i="14" s="1"/>
  <c r="H5" i="14"/>
  <c r="F4" i="7"/>
  <c r="F3" i="7" s="1"/>
  <c r="G5" i="7"/>
  <c r="F3" i="25"/>
  <c r="G4" i="25"/>
  <c r="G4" i="15"/>
  <c r="G3" i="15" s="1"/>
  <c r="H5" i="15"/>
  <c r="F4" i="11" l="1"/>
  <c r="F3" i="11" s="1"/>
  <c r="G5" i="11"/>
  <c r="F4" i="16"/>
  <c r="F3" i="16" s="1"/>
  <c r="G5" i="16"/>
  <c r="G4" i="4"/>
  <c r="G3" i="4" s="1"/>
  <c r="H5" i="4"/>
  <c r="H4" i="25"/>
  <c r="G3" i="25"/>
  <c r="G4" i="18"/>
  <c r="G3" i="18" s="1"/>
  <c r="H5" i="18"/>
  <c r="H4" i="14"/>
  <c r="H3" i="14" s="1"/>
  <c r="I5" i="14"/>
  <c r="F4" i="9"/>
  <c r="F3" i="9" s="1"/>
  <c r="G5" i="9"/>
  <c r="G4" i="7"/>
  <c r="G3" i="7" s="1"/>
  <c r="H5" i="7"/>
  <c r="F4" i="6"/>
  <c r="F3" i="6" s="1"/>
  <c r="G5" i="6"/>
  <c r="I5" i="15"/>
  <c r="H4" i="15"/>
  <c r="H3" i="15" s="1"/>
  <c r="H4" i="17"/>
  <c r="H3" i="17" s="1"/>
  <c r="I5" i="17"/>
  <c r="F4" i="13"/>
  <c r="F3" i="13" s="1"/>
  <c r="G5" i="13"/>
  <c r="G4" i="1"/>
  <c r="G3" i="1" s="1"/>
  <c r="H5" i="1"/>
  <c r="G4" i="16" l="1"/>
  <c r="G3" i="16" s="1"/>
  <c r="H5" i="16"/>
  <c r="G4" i="11"/>
  <c r="G3" i="11" s="1"/>
  <c r="H5" i="11"/>
  <c r="H4" i="1"/>
  <c r="H3" i="1" s="1"/>
  <c r="I5" i="1"/>
  <c r="H5" i="6"/>
  <c r="G4" i="6"/>
  <c r="G3" i="6" s="1"/>
  <c r="I4" i="25"/>
  <c r="H3" i="25"/>
  <c r="G4" i="13"/>
  <c r="G3" i="13" s="1"/>
  <c r="H5" i="13"/>
  <c r="I5" i="7"/>
  <c r="H4" i="7"/>
  <c r="H3" i="7" s="1"/>
  <c r="H4" i="18"/>
  <c r="H3" i="18" s="1"/>
  <c r="I5" i="18"/>
  <c r="I4" i="14"/>
  <c r="I3" i="14" s="1"/>
  <c r="J5" i="14"/>
  <c r="I5" i="4"/>
  <c r="H4" i="4"/>
  <c r="H3" i="4" s="1"/>
  <c r="I4" i="17"/>
  <c r="I3" i="17" s="1"/>
  <c r="J5" i="17"/>
  <c r="G4" i="9"/>
  <c r="G3" i="9" s="1"/>
  <c r="H5" i="9"/>
  <c r="I4" i="15"/>
  <c r="I3" i="15" s="1"/>
  <c r="J5" i="15"/>
  <c r="H4" i="11" l="1"/>
  <c r="H3" i="11" s="1"/>
  <c r="I5" i="11"/>
  <c r="H4" i="16"/>
  <c r="H3" i="16" s="1"/>
  <c r="I5" i="16"/>
  <c r="I3" i="25"/>
  <c r="J4" i="25"/>
  <c r="I5" i="9"/>
  <c r="H4" i="9"/>
  <c r="H3" i="9" s="1"/>
  <c r="I4" i="18"/>
  <c r="I3" i="18" s="1"/>
  <c r="J5" i="18"/>
  <c r="I4" i="7"/>
  <c r="I3" i="7" s="1"/>
  <c r="J5" i="7"/>
  <c r="H4" i="6"/>
  <c r="H3" i="6" s="1"/>
  <c r="I5" i="6"/>
  <c r="H4" i="13"/>
  <c r="H3" i="13" s="1"/>
  <c r="I5" i="13"/>
  <c r="I4" i="1"/>
  <c r="I3" i="1" s="1"/>
  <c r="J5" i="1"/>
  <c r="I4" i="4"/>
  <c r="I3" i="4" s="1"/>
  <c r="J5" i="4"/>
  <c r="J4" i="15"/>
  <c r="J3" i="15" s="1"/>
  <c r="K5" i="15"/>
  <c r="J4" i="14"/>
  <c r="J3" i="14" s="1"/>
  <c r="K5" i="14"/>
  <c r="J4" i="17"/>
  <c r="J3" i="17" s="1"/>
  <c r="K5" i="17"/>
  <c r="I4" i="16" l="1"/>
  <c r="I3" i="16" s="1"/>
  <c r="J5" i="16"/>
  <c r="I4" i="11"/>
  <c r="I3" i="11" s="1"/>
  <c r="J5" i="11"/>
  <c r="K4" i="17"/>
  <c r="K3" i="17" s="1"/>
  <c r="L5" i="17"/>
  <c r="J4" i="4"/>
  <c r="J3" i="4" s="1"/>
  <c r="K5" i="4"/>
  <c r="J4" i="7"/>
  <c r="J3" i="7" s="1"/>
  <c r="K5" i="7"/>
  <c r="K4" i="25"/>
  <c r="J3" i="25"/>
  <c r="J4" i="1"/>
  <c r="J3" i="1" s="1"/>
  <c r="K5" i="1"/>
  <c r="K4" i="14"/>
  <c r="K3" i="14" s="1"/>
  <c r="L5" i="14"/>
  <c r="I4" i="13"/>
  <c r="I3" i="13" s="1"/>
  <c r="J5" i="13"/>
  <c r="J4" i="18"/>
  <c r="J3" i="18" s="1"/>
  <c r="K5" i="18"/>
  <c r="K4" i="15"/>
  <c r="K3" i="15" s="1"/>
  <c r="L5" i="15"/>
  <c r="J5" i="6"/>
  <c r="I4" i="6"/>
  <c r="I3" i="6" s="1"/>
  <c r="I4" i="9"/>
  <c r="I3" i="9" s="1"/>
  <c r="J5" i="9"/>
  <c r="J4" i="11" l="1"/>
  <c r="J3" i="11" s="1"/>
  <c r="K5" i="11"/>
  <c r="K5" i="16"/>
  <c r="J4" i="16"/>
  <c r="J3" i="16" s="1"/>
  <c r="J4" i="6"/>
  <c r="J3" i="6" s="1"/>
  <c r="K5" i="6"/>
  <c r="J4" i="9"/>
  <c r="J3" i="9" s="1"/>
  <c r="K5" i="9"/>
  <c r="J4" i="13"/>
  <c r="J3" i="13" s="1"/>
  <c r="K5" i="13"/>
  <c r="L4" i="17"/>
  <c r="L3" i="17" s="1"/>
  <c r="M5" i="17"/>
  <c r="L4" i="14"/>
  <c r="L3" i="14" s="1"/>
  <c r="M5" i="14"/>
  <c r="L4" i="25"/>
  <c r="K3" i="25"/>
  <c r="L4" i="15"/>
  <c r="L3" i="15" s="1"/>
  <c r="M5" i="15"/>
  <c r="K4" i="7"/>
  <c r="K3" i="7" s="1"/>
  <c r="L5" i="7"/>
  <c r="K4" i="18"/>
  <c r="K3" i="18" s="1"/>
  <c r="L5" i="18"/>
  <c r="K4" i="1"/>
  <c r="K3" i="1" s="1"/>
  <c r="L5" i="1"/>
  <c r="L5" i="4"/>
  <c r="K4" i="4"/>
  <c r="K3" i="4" s="1"/>
  <c r="K4" i="16" l="1"/>
  <c r="K3" i="16" s="1"/>
  <c r="L5" i="16"/>
  <c r="K4" i="11"/>
  <c r="K3" i="11" s="1"/>
  <c r="L5" i="11"/>
  <c r="K4" i="13"/>
  <c r="K3" i="13" s="1"/>
  <c r="L5" i="13"/>
  <c r="L3" i="25"/>
  <c r="M4" i="25"/>
  <c r="L4" i="7"/>
  <c r="L3" i="7" s="1"/>
  <c r="M5" i="7"/>
  <c r="L4" i="4"/>
  <c r="L3" i="4" s="1"/>
  <c r="M5" i="4"/>
  <c r="M5" i="1"/>
  <c r="L4" i="1"/>
  <c r="L3" i="1" s="1"/>
  <c r="M4" i="15"/>
  <c r="M3" i="15" s="1"/>
  <c r="N5" i="15"/>
  <c r="M4" i="14"/>
  <c r="M3" i="14" s="1"/>
  <c r="N5" i="14"/>
  <c r="K4" i="9"/>
  <c r="K3" i="9" s="1"/>
  <c r="L5" i="9"/>
  <c r="M4" i="17"/>
  <c r="M3" i="17" s="1"/>
  <c r="N5" i="17"/>
  <c r="K4" i="6"/>
  <c r="K3" i="6" s="1"/>
  <c r="L5" i="6"/>
  <c r="M5" i="18"/>
  <c r="L4" i="18"/>
  <c r="L3" i="18" s="1"/>
  <c r="L4" i="11" l="1"/>
  <c r="L3" i="11" s="1"/>
  <c r="M5" i="11"/>
  <c r="L4" i="16"/>
  <c r="L3" i="16" s="1"/>
  <c r="M5" i="16"/>
  <c r="N4" i="15"/>
  <c r="N3" i="15" s="1"/>
  <c r="O5" i="15"/>
  <c r="L4" i="9"/>
  <c r="L3" i="9" s="1"/>
  <c r="M5" i="9"/>
  <c r="N5" i="18"/>
  <c r="M4" i="18"/>
  <c r="M3" i="18" s="1"/>
  <c r="L4" i="6"/>
  <c r="L3" i="6" s="1"/>
  <c r="M5" i="6"/>
  <c r="N4" i="14"/>
  <c r="N3" i="14" s="1"/>
  <c r="O5" i="14"/>
  <c r="N5" i="4"/>
  <c r="M4" i="4"/>
  <c r="M3" i="4" s="1"/>
  <c r="M3" i="25"/>
  <c r="N4" i="25"/>
  <c r="N4" i="17"/>
  <c r="N3" i="17" s="1"/>
  <c r="O5" i="17"/>
  <c r="M4" i="7"/>
  <c r="M3" i="7" s="1"/>
  <c r="N5" i="7"/>
  <c r="L4" i="13"/>
  <c r="L3" i="13" s="1"/>
  <c r="M5" i="13"/>
  <c r="M4" i="1"/>
  <c r="M3" i="1" s="1"/>
  <c r="N5" i="1"/>
  <c r="M4" i="16" l="1"/>
  <c r="M3" i="16" s="1"/>
  <c r="N5" i="16"/>
  <c r="N5" i="11"/>
  <c r="M4" i="11"/>
  <c r="M3" i="11" s="1"/>
  <c r="N5" i="9"/>
  <c r="M4" i="9"/>
  <c r="M3" i="9" s="1"/>
  <c r="M4" i="13"/>
  <c r="M3" i="13" s="1"/>
  <c r="N5" i="13"/>
  <c r="N3" i="25"/>
  <c r="O4" i="25"/>
  <c r="N4" i="18"/>
  <c r="N3" i="18" s="1"/>
  <c r="O5" i="18"/>
  <c r="N4" i="7"/>
  <c r="N3" i="7" s="1"/>
  <c r="O5" i="7"/>
  <c r="O5" i="4"/>
  <c r="N4" i="4"/>
  <c r="N3" i="4" s="1"/>
  <c r="O4" i="14"/>
  <c r="O3" i="14" s="1"/>
  <c r="P5" i="14"/>
  <c r="O4" i="15"/>
  <c r="O3" i="15" s="1"/>
  <c r="P5" i="15"/>
  <c r="N4" i="1"/>
  <c r="N3" i="1" s="1"/>
  <c r="O5" i="1"/>
  <c r="O4" i="17"/>
  <c r="O3" i="17" s="1"/>
  <c r="P5" i="17"/>
  <c r="M4" i="6"/>
  <c r="M3" i="6" s="1"/>
  <c r="N5" i="6"/>
  <c r="N4" i="11" l="1"/>
  <c r="N3" i="11" s="1"/>
  <c r="O5" i="11"/>
  <c r="N4" i="16"/>
  <c r="N3" i="16" s="1"/>
  <c r="O5" i="16"/>
  <c r="Q5" i="15"/>
  <c r="P4" i="15"/>
  <c r="P3" i="15" s="1"/>
  <c r="O4" i="7"/>
  <c r="O3" i="7" s="1"/>
  <c r="P5" i="7"/>
  <c r="O5" i="9"/>
  <c r="N4" i="9"/>
  <c r="N3" i="9" s="1"/>
  <c r="O5" i="6"/>
  <c r="N4" i="6"/>
  <c r="N3" i="6" s="1"/>
  <c r="Q5" i="14"/>
  <c r="P4" i="14"/>
  <c r="P3" i="14" s="1"/>
  <c r="O4" i="18"/>
  <c r="O3" i="18" s="1"/>
  <c r="P5" i="18"/>
  <c r="P4" i="17"/>
  <c r="P3" i="17" s="1"/>
  <c r="Q5" i="17"/>
  <c r="P4" i="25"/>
  <c r="O3" i="25"/>
  <c r="O4" i="1"/>
  <c r="O3" i="1" s="1"/>
  <c r="P5" i="1"/>
  <c r="N4" i="13"/>
  <c r="N3" i="13" s="1"/>
  <c r="O5" i="13"/>
  <c r="O4" i="4"/>
  <c r="O3" i="4" s="1"/>
  <c r="P5" i="4"/>
  <c r="O4" i="16" l="1"/>
  <c r="O3" i="16" s="1"/>
  <c r="P5" i="16"/>
  <c r="P5" i="11"/>
  <c r="O4" i="11"/>
  <c r="O3" i="11" s="1"/>
  <c r="Q5" i="4"/>
  <c r="P4" i="4"/>
  <c r="P3" i="4" s="1"/>
  <c r="P3" i="25"/>
  <c r="Q4" i="25"/>
  <c r="P5" i="6"/>
  <c r="O4" i="6"/>
  <c r="O3" i="6" s="1"/>
  <c r="R5" i="15"/>
  <c r="Q4" i="15"/>
  <c r="Q3" i="15" s="1"/>
  <c r="O4" i="13"/>
  <c r="O3" i="13" s="1"/>
  <c r="P5" i="13"/>
  <c r="Q4" i="17"/>
  <c r="Q3" i="17" s="1"/>
  <c r="R5" i="17"/>
  <c r="O4" i="9"/>
  <c r="O3" i="9" s="1"/>
  <c r="P5" i="9"/>
  <c r="P4" i="1"/>
  <c r="P3" i="1" s="1"/>
  <c r="Q5" i="1"/>
  <c r="P4" i="18"/>
  <c r="P3" i="18" s="1"/>
  <c r="Q5" i="18"/>
  <c r="P4" i="7"/>
  <c r="P3" i="7" s="1"/>
  <c r="Q5" i="7"/>
  <c r="R5" i="14"/>
  <c r="Q4" i="14"/>
  <c r="Q3" i="14" s="1"/>
  <c r="P4" i="11" l="1"/>
  <c r="P3" i="11" s="1"/>
  <c r="Q5" i="11"/>
  <c r="P4" i="16"/>
  <c r="P3" i="16" s="1"/>
  <c r="Q5" i="16"/>
  <c r="R4" i="15"/>
  <c r="R3" i="15" s="1"/>
  <c r="S5" i="15"/>
  <c r="P4" i="9"/>
  <c r="P3" i="9" s="1"/>
  <c r="Q5" i="9"/>
  <c r="Q4" i="18"/>
  <c r="Q3" i="18" s="1"/>
  <c r="R5" i="18"/>
  <c r="P4" i="13"/>
  <c r="P3" i="13" s="1"/>
  <c r="Q5" i="13"/>
  <c r="R4" i="14"/>
  <c r="R3" i="14" s="1"/>
  <c r="S5" i="14"/>
  <c r="Q4" i="4"/>
  <c r="Q3" i="4" s="1"/>
  <c r="R5" i="4"/>
  <c r="Q4" i="7"/>
  <c r="Q3" i="7" s="1"/>
  <c r="R5" i="7"/>
  <c r="Q4" i="1"/>
  <c r="Q3" i="1" s="1"/>
  <c r="R5" i="1"/>
  <c r="P4" i="6"/>
  <c r="P3" i="6" s="1"/>
  <c r="Q5" i="6"/>
  <c r="R4" i="17"/>
  <c r="R3" i="17" s="1"/>
  <c r="S5" i="17"/>
  <c r="Q3" i="25"/>
  <c r="R4" i="25"/>
  <c r="Q4" i="16" l="1"/>
  <c r="Q3" i="16" s="1"/>
  <c r="R5" i="16"/>
  <c r="Q4" i="11"/>
  <c r="Q3" i="11" s="1"/>
  <c r="R5" i="11"/>
  <c r="S4" i="17"/>
  <c r="S3" i="17" s="1"/>
  <c r="T5" i="17"/>
  <c r="R4" i="1"/>
  <c r="R3" i="1" s="1"/>
  <c r="S5" i="1"/>
  <c r="Q4" i="13"/>
  <c r="Q3" i="13" s="1"/>
  <c r="R5" i="13"/>
  <c r="R4" i="7"/>
  <c r="R3" i="7" s="1"/>
  <c r="S5" i="7"/>
  <c r="R4" i="18"/>
  <c r="R3" i="18" s="1"/>
  <c r="S5" i="18"/>
  <c r="S5" i="4"/>
  <c r="R4" i="4"/>
  <c r="R3" i="4" s="1"/>
  <c r="R3" i="25"/>
  <c r="S4" i="25"/>
  <c r="S4" i="14"/>
  <c r="S3" i="14" s="1"/>
  <c r="T5" i="14"/>
  <c r="S4" i="15"/>
  <c r="S3" i="15" s="1"/>
  <c r="T5" i="15"/>
  <c r="Q4" i="6"/>
  <c r="Q3" i="6" s="1"/>
  <c r="R5" i="6"/>
  <c r="Q4" i="9"/>
  <c r="Q3" i="9" s="1"/>
  <c r="R5" i="9"/>
  <c r="R4" i="11" l="1"/>
  <c r="R3" i="11" s="1"/>
  <c r="S5" i="11"/>
  <c r="S5" i="16"/>
  <c r="R4" i="16"/>
  <c r="R3" i="16" s="1"/>
  <c r="S5" i="13"/>
  <c r="R4" i="13"/>
  <c r="R3" i="13" s="1"/>
  <c r="R4" i="6"/>
  <c r="R3" i="6" s="1"/>
  <c r="S5" i="6"/>
  <c r="T4" i="25"/>
  <c r="S3" i="25"/>
  <c r="T5" i="4"/>
  <c r="S4" i="4"/>
  <c r="S3" i="4" s="1"/>
  <c r="S4" i="18"/>
  <c r="S3" i="18" s="1"/>
  <c r="T5" i="18"/>
  <c r="T4" i="14"/>
  <c r="T3" i="14" s="1"/>
  <c r="U5" i="14"/>
  <c r="S4" i="1"/>
  <c r="S3" i="1" s="1"/>
  <c r="T5" i="1"/>
  <c r="S5" i="9"/>
  <c r="R4" i="9"/>
  <c r="R3" i="9" s="1"/>
  <c r="S4" i="7"/>
  <c r="S3" i="7" s="1"/>
  <c r="T5" i="7"/>
  <c r="T4" i="17"/>
  <c r="T3" i="17" s="1"/>
  <c r="U5" i="17"/>
  <c r="T4" i="15"/>
  <c r="T3" i="15" s="1"/>
  <c r="U5" i="15"/>
  <c r="S4" i="16" l="1"/>
  <c r="S3" i="16" s="1"/>
  <c r="T5" i="16"/>
  <c r="S4" i="11"/>
  <c r="S3" i="11" s="1"/>
  <c r="T5" i="11"/>
  <c r="U4" i="15"/>
  <c r="U3" i="15" s="1"/>
  <c r="V5" i="15"/>
  <c r="U4" i="17"/>
  <c r="U3" i="17" s="1"/>
  <c r="V5" i="17"/>
  <c r="T4" i="1"/>
  <c r="T3" i="1" s="1"/>
  <c r="U5" i="1"/>
  <c r="T4" i="7"/>
  <c r="T3" i="7" s="1"/>
  <c r="U5" i="7"/>
  <c r="U4" i="14"/>
  <c r="U3" i="14" s="1"/>
  <c r="V5" i="14"/>
  <c r="U5" i="18"/>
  <c r="T4" i="18"/>
  <c r="T3" i="18" s="1"/>
  <c r="S4" i="6"/>
  <c r="S3" i="6" s="1"/>
  <c r="T5" i="6"/>
  <c r="T3" i="25"/>
  <c r="U4" i="25"/>
  <c r="S4" i="9"/>
  <c r="S3" i="9" s="1"/>
  <c r="T5" i="9"/>
  <c r="T4" i="4"/>
  <c r="T3" i="4" s="1"/>
  <c r="U5" i="4"/>
  <c r="T5" i="13"/>
  <c r="S4" i="13"/>
  <c r="S3" i="13" s="1"/>
  <c r="T4" i="11" l="1"/>
  <c r="T3" i="11" s="1"/>
  <c r="U5" i="11"/>
  <c r="T4" i="16"/>
  <c r="T3" i="16" s="1"/>
  <c r="U5" i="16"/>
  <c r="U3" i="25"/>
  <c r="V4" i="25"/>
  <c r="V4" i="17"/>
  <c r="V3" i="17" s="1"/>
  <c r="W5" i="17"/>
  <c r="T4" i="13"/>
  <c r="T3" i="13" s="1"/>
  <c r="U5" i="13"/>
  <c r="U4" i="4"/>
  <c r="U3" i="4" s="1"/>
  <c r="V5" i="4"/>
  <c r="T4" i="9"/>
  <c r="T3" i="9" s="1"/>
  <c r="U5" i="9"/>
  <c r="U4" i="18"/>
  <c r="U3" i="18" s="1"/>
  <c r="V5" i="18"/>
  <c r="V4" i="14"/>
  <c r="V3" i="14" s="1"/>
  <c r="W5" i="14"/>
  <c r="T4" i="6"/>
  <c r="T3" i="6" s="1"/>
  <c r="U5" i="6"/>
  <c r="U4" i="7"/>
  <c r="U3" i="7" s="1"/>
  <c r="V5" i="7"/>
  <c r="V4" i="15"/>
  <c r="V3" i="15" s="1"/>
  <c r="W5" i="15"/>
  <c r="V5" i="1"/>
  <c r="U4" i="1"/>
  <c r="U3" i="1" s="1"/>
  <c r="U4" i="16" l="1"/>
  <c r="U3" i="16" s="1"/>
  <c r="V5" i="16"/>
  <c r="U4" i="11"/>
  <c r="U3" i="11" s="1"/>
  <c r="V5" i="11"/>
  <c r="V4" i="7"/>
  <c r="V3" i="7" s="1"/>
  <c r="W5" i="7"/>
  <c r="U4" i="9"/>
  <c r="U3" i="9" s="1"/>
  <c r="V5" i="9"/>
  <c r="U4" i="13"/>
  <c r="U3" i="13" s="1"/>
  <c r="V5" i="13"/>
  <c r="V4" i="1"/>
  <c r="V3" i="1" s="1"/>
  <c r="W5" i="1"/>
  <c r="W4" i="15"/>
  <c r="W3" i="15" s="1"/>
  <c r="X5" i="15"/>
  <c r="V4" i="18"/>
  <c r="V3" i="18" s="1"/>
  <c r="W5" i="18"/>
  <c r="W5" i="4"/>
  <c r="V4" i="4"/>
  <c r="V3" i="4" s="1"/>
  <c r="W4" i="17"/>
  <c r="W3" i="17" s="1"/>
  <c r="X5" i="17"/>
  <c r="W4" i="14"/>
  <c r="W3" i="14" s="1"/>
  <c r="X5" i="14"/>
  <c r="V3" i="25"/>
  <c r="W4" i="25"/>
  <c r="U4" i="6"/>
  <c r="U3" i="6" s="1"/>
  <c r="V5" i="6"/>
  <c r="V4" i="11" l="1"/>
  <c r="V3" i="11" s="1"/>
  <c r="W5" i="11"/>
  <c r="V4" i="16"/>
  <c r="V3" i="16" s="1"/>
  <c r="W5" i="16"/>
  <c r="X4" i="25"/>
  <c r="W3" i="25"/>
  <c r="W4" i="1"/>
  <c r="W3" i="1" s="1"/>
  <c r="X5" i="1"/>
  <c r="W4" i="4"/>
  <c r="W3" i="4" s="1"/>
  <c r="X5" i="4"/>
  <c r="X4" i="14"/>
  <c r="X3" i="14" s="1"/>
  <c r="Y5" i="14"/>
  <c r="W4" i="18"/>
  <c r="W3" i="18" s="1"/>
  <c r="X5" i="18"/>
  <c r="V4" i="9"/>
  <c r="V3" i="9" s="1"/>
  <c r="W5" i="9"/>
  <c r="V4" i="6"/>
  <c r="V3" i="6" s="1"/>
  <c r="W5" i="6"/>
  <c r="X4" i="17"/>
  <c r="X3" i="17" s="1"/>
  <c r="Y5" i="17"/>
  <c r="X4" i="15"/>
  <c r="X3" i="15" s="1"/>
  <c r="Y5" i="15"/>
  <c r="W4" i="7"/>
  <c r="W3" i="7" s="1"/>
  <c r="X5" i="7"/>
  <c r="V4" i="13"/>
  <c r="V3" i="13" s="1"/>
  <c r="W5" i="13"/>
  <c r="W4" i="16" l="1"/>
  <c r="W3" i="16" s="1"/>
  <c r="X5" i="16"/>
  <c r="W4" i="11"/>
  <c r="W3" i="11" s="1"/>
  <c r="X5" i="11"/>
  <c r="X4" i="18"/>
  <c r="X3" i="18" s="1"/>
  <c r="Y5" i="18"/>
  <c r="X4" i="1"/>
  <c r="X3" i="1" s="1"/>
  <c r="Y5" i="1"/>
  <c r="X4" i="7"/>
  <c r="X3" i="7" s="1"/>
  <c r="Y5" i="7"/>
  <c r="W4" i="9"/>
  <c r="W3" i="9" s="1"/>
  <c r="X5" i="9"/>
  <c r="Y5" i="4"/>
  <c r="X4" i="4"/>
  <c r="X3" i="4" s="1"/>
  <c r="Y4" i="17"/>
  <c r="Y3" i="17" s="1"/>
  <c r="Z5" i="17"/>
  <c r="Y4" i="15"/>
  <c r="Y3" i="15" s="1"/>
  <c r="Z5" i="15"/>
  <c r="Y4" i="14"/>
  <c r="Y3" i="14" s="1"/>
  <c r="Z5" i="14"/>
  <c r="W4" i="13"/>
  <c r="W3" i="13" s="1"/>
  <c r="X5" i="13"/>
  <c r="X5" i="6"/>
  <c r="W4" i="6"/>
  <c r="W3" i="6" s="1"/>
  <c r="Y4" i="25"/>
  <c r="X3" i="25"/>
  <c r="X4" i="11" l="1"/>
  <c r="X3" i="11" s="1"/>
  <c r="Y5" i="11"/>
  <c r="X4" i="16"/>
  <c r="X3" i="16" s="1"/>
  <c r="Y5" i="16"/>
  <c r="Z4" i="15"/>
  <c r="Z3" i="15" s="1"/>
  <c r="AA5" i="15"/>
  <c r="X4" i="9"/>
  <c r="X3" i="9" s="1"/>
  <c r="Y5" i="9"/>
  <c r="Y4" i="7"/>
  <c r="Y3" i="7" s="1"/>
  <c r="Z5" i="7"/>
  <c r="X4" i="6"/>
  <c r="X3" i="6" s="1"/>
  <c r="Y5" i="6"/>
  <c r="X4" i="13"/>
  <c r="X3" i="13" s="1"/>
  <c r="Y5" i="13"/>
  <c r="Z4" i="17"/>
  <c r="Z3" i="17" s="1"/>
  <c r="AA5" i="17"/>
  <c r="Y4" i="1"/>
  <c r="Y3" i="1" s="1"/>
  <c r="Z5" i="1"/>
  <c r="Z4" i="14"/>
  <c r="Z3" i="14" s="1"/>
  <c r="AA5" i="14"/>
  <c r="Y4" i="18"/>
  <c r="Y3" i="18" s="1"/>
  <c r="Z5" i="18"/>
  <c r="Y3" i="25"/>
  <c r="Z4" i="25"/>
  <c r="Y4" i="4"/>
  <c r="Y3" i="4" s="1"/>
  <c r="Z5" i="4"/>
  <c r="Y4" i="16" l="1"/>
  <c r="Y3" i="16" s="1"/>
  <c r="Z5" i="16"/>
  <c r="Y4" i="11"/>
  <c r="Y3" i="11" s="1"/>
  <c r="Z5" i="11"/>
  <c r="Z3" i="25"/>
  <c r="AA4" i="25"/>
  <c r="AA4" i="17"/>
  <c r="AA3" i="17" s="1"/>
  <c r="AB5" i="17"/>
  <c r="Z4" i="18"/>
  <c r="Z3" i="18" s="1"/>
  <c r="AA5" i="18"/>
  <c r="Y4" i="9"/>
  <c r="Y3" i="9" s="1"/>
  <c r="Z5" i="9"/>
  <c r="AA4" i="14"/>
  <c r="AA3" i="14" s="1"/>
  <c r="AB5" i="14"/>
  <c r="Y4" i="6"/>
  <c r="Y3" i="6" s="1"/>
  <c r="Z5" i="6"/>
  <c r="AA4" i="15"/>
  <c r="AA3" i="15" s="1"/>
  <c r="AB5" i="15"/>
  <c r="Y4" i="13"/>
  <c r="Y3" i="13" s="1"/>
  <c r="Z5" i="13"/>
  <c r="AA5" i="4"/>
  <c r="Z4" i="4"/>
  <c r="Z3" i="4" s="1"/>
  <c r="AA5" i="1"/>
  <c r="Z4" i="1"/>
  <c r="Z3" i="1" s="1"/>
  <c r="Z4" i="7"/>
  <c r="Z3" i="7" s="1"/>
  <c r="AA5" i="7"/>
  <c r="AA5" i="11" l="1"/>
  <c r="Z4" i="11"/>
  <c r="Z3" i="11" s="1"/>
  <c r="Z4" i="16"/>
  <c r="Z3" i="16" s="1"/>
  <c r="AA5" i="16"/>
  <c r="AC5" i="15"/>
  <c r="AB4" i="15"/>
  <c r="AB3" i="15" s="1"/>
  <c r="AA4" i="18"/>
  <c r="AA3" i="18" s="1"/>
  <c r="AB5" i="18"/>
  <c r="AA4" i="1"/>
  <c r="AA3" i="1" s="1"/>
  <c r="AB5" i="1"/>
  <c r="AA4" i="7"/>
  <c r="AA3" i="7" s="1"/>
  <c r="AB5" i="7"/>
  <c r="AA5" i="9"/>
  <c r="Z4" i="9"/>
  <c r="Z3" i="9" s="1"/>
  <c r="Z4" i="6"/>
  <c r="Z3" i="6" s="1"/>
  <c r="AA5" i="6"/>
  <c r="Z4" i="13"/>
  <c r="Z3" i="13" s="1"/>
  <c r="AA5" i="13"/>
  <c r="AB4" i="14"/>
  <c r="AB3" i="14" s="1"/>
  <c r="AC5" i="14"/>
  <c r="AB4" i="25"/>
  <c r="AA3" i="25"/>
  <c r="AB4" i="17"/>
  <c r="AB3" i="17" s="1"/>
  <c r="AC5" i="17"/>
  <c r="AB5" i="4"/>
  <c r="AA4" i="4"/>
  <c r="AA3" i="4" s="1"/>
  <c r="AA4" i="16" l="1"/>
  <c r="AA3" i="16" s="1"/>
  <c r="AB5" i="16"/>
  <c r="AA4" i="11"/>
  <c r="AA3" i="11" s="1"/>
  <c r="AB5" i="11"/>
  <c r="AA4" i="6"/>
  <c r="AA3" i="6" s="1"/>
  <c r="AB5" i="6"/>
  <c r="AB3" i="25"/>
  <c r="AC4" i="25"/>
  <c r="AC4" i="17"/>
  <c r="AC3" i="17" s="1"/>
  <c r="AD5" i="17"/>
  <c r="AB4" i="7"/>
  <c r="AB3" i="7" s="1"/>
  <c r="AC5" i="7"/>
  <c r="AB5" i="9"/>
  <c r="AA4" i="9"/>
  <c r="AA3" i="9" s="1"/>
  <c r="AC4" i="14"/>
  <c r="AC3" i="14" s="1"/>
  <c r="AD5" i="14"/>
  <c r="AA4" i="13"/>
  <c r="AA3" i="13" s="1"/>
  <c r="AB5" i="13"/>
  <c r="AB4" i="1"/>
  <c r="AB3" i="1" s="1"/>
  <c r="AC5" i="1"/>
  <c r="AC5" i="18"/>
  <c r="AB4" i="18"/>
  <c r="AB3" i="18" s="1"/>
  <c r="AB4" i="4"/>
  <c r="AB3" i="4" s="1"/>
  <c r="AC5" i="4"/>
  <c r="AD5" i="15"/>
  <c r="AC4" i="15"/>
  <c r="AC3" i="15" s="1"/>
  <c r="AB4" i="11" l="1"/>
  <c r="AB3" i="11" s="1"/>
  <c r="AC5" i="11"/>
  <c r="AB4" i="16"/>
  <c r="AB3" i="16" s="1"/>
  <c r="AC5" i="16"/>
  <c r="AD5" i="7"/>
  <c r="AC4" i="7"/>
  <c r="AC3" i="7" s="1"/>
  <c r="AB4" i="13"/>
  <c r="AB3" i="13" s="1"/>
  <c r="AC5" i="13"/>
  <c r="AD4" i="15"/>
  <c r="AD3" i="15" s="1"/>
  <c r="AE5" i="15"/>
  <c r="AC3" i="25"/>
  <c r="AD4" i="25"/>
  <c r="AC4" i="18"/>
  <c r="AC3" i="18" s="1"/>
  <c r="AD5" i="18"/>
  <c r="AD5" i="1"/>
  <c r="AC4" i="1"/>
  <c r="AC3" i="1" s="1"/>
  <c r="AB4" i="6"/>
  <c r="AB3" i="6" s="1"/>
  <c r="AC5" i="6"/>
  <c r="AD5" i="4"/>
  <c r="AC4" i="4"/>
  <c r="AC3" i="4" s="1"/>
  <c r="AD4" i="17"/>
  <c r="AD3" i="17" s="1"/>
  <c r="AE5" i="17"/>
  <c r="AD4" i="14"/>
  <c r="AD3" i="14" s="1"/>
  <c r="AE5" i="14"/>
  <c r="AB4" i="9"/>
  <c r="AB3" i="9" s="1"/>
  <c r="AC5" i="9"/>
  <c r="AD5" i="16" l="1"/>
  <c r="AC4" i="16"/>
  <c r="AC3" i="16" s="1"/>
  <c r="AC4" i="11"/>
  <c r="AC3" i="11" s="1"/>
  <c r="AD5" i="11"/>
  <c r="AE4" i="14"/>
  <c r="AE3" i="14" s="1"/>
  <c r="AF5" i="14"/>
  <c r="AC4" i="9"/>
  <c r="AC3" i="9" s="1"/>
  <c r="AD5" i="9"/>
  <c r="AC4" i="6"/>
  <c r="AC3" i="6" s="1"/>
  <c r="AD5" i="6"/>
  <c r="AE4" i="15"/>
  <c r="AE3" i="15" s="1"/>
  <c r="AF5" i="15"/>
  <c r="AD4" i="7"/>
  <c r="AD3" i="7" s="1"/>
  <c r="AE5" i="7"/>
  <c r="AD5" i="13"/>
  <c r="AC4" i="13"/>
  <c r="AC3" i="13" s="1"/>
  <c r="AD3" i="25"/>
  <c r="AE4" i="25"/>
  <c r="AD4" i="1"/>
  <c r="AD3" i="1" s="1"/>
  <c r="AE5" i="1"/>
  <c r="AE4" i="17"/>
  <c r="AE3" i="17" s="1"/>
  <c r="AF5" i="17"/>
  <c r="AD4" i="18"/>
  <c r="AD3" i="18" s="1"/>
  <c r="AE5" i="18"/>
  <c r="AE5" i="4"/>
  <c r="AD4" i="4"/>
  <c r="AD3" i="4" s="1"/>
  <c r="AF4" i="17" l="1"/>
  <c r="AF3" i="17" s="1"/>
  <c r="AH23" i="17"/>
  <c r="AI23" i="17" s="1"/>
  <c r="E14" i="19" s="1"/>
  <c r="AI16" i="17"/>
  <c r="AF4" i="14"/>
  <c r="AF3" i="14" s="1"/>
  <c r="AI16" i="14"/>
  <c r="AH23" i="14"/>
  <c r="AI23" i="14" s="1"/>
  <c r="E11" i="19" s="1"/>
  <c r="AF4" i="15"/>
  <c r="AF3" i="15" s="1"/>
  <c r="AH23" i="15"/>
  <c r="AI23" i="15" s="1"/>
  <c r="E12" i="19" s="1"/>
  <c r="AI16" i="15"/>
  <c r="AE5" i="11"/>
  <c r="AD4" i="11"/>
  <c r="AD3" i="11" s="1"/>
  <c r="AD4" i="16"/>
  <c r="AD3" i="16" s="1"/>
  <c r="AE5" i="16"/>
  <c r="AE4" i="1"/>
  <c r="AE3" i="1" s="1"/>
  <c r="AF5" i="1"/>
  <c r="AE4" i="18"/>
  <c r="AE3" i="18" s="1"/>
  <c r="AF5" i="18"/>
  <c r="AE5" i="9"/>
  <c r="AD4" i="9"/>
  <c r="AD3" i="9" s="1"/>
  <c r="AD4" i="13"/>
  <c r="AD3" i="13" s="1"/>
  <c r="AE5" i="13"/>
  <c r="AE5" i="6"/>
  <c r="AD4" i="6"/>
  <c r="AD3" i="6" s="1"/>
  <c r="AE4" i="4"/>
  <c r="AE3" i="4" s="1"/>
  <c r="AF5" i="4"/>
  <c r="AE4" i="7"/>
  <c r="AE3" i="7" s="1"/>
  <c r="AF5" i="7"/>
  <c r="AF4" i="25"/>
  <c r="AF3" i="25" s="1"/>
  <c r="AE3" i="25"/>
  <c r="AF4" i="1" l="1"/>
  <c r="AF3" i="1" s="1"/>
  <c r="AI16" i="1"/>
  <c r="AH23" i="1"/>
  <c r="AI23" i="1" s="1"/>
  <c r="E5" i="19" s="1"/>
  <c r="AF5" i="16"/>
  <c r="AE4" i="16"/>
  <c r="AE3" i="16" s="1"/>
  <c r="AE4" i="11"/>
  <c r="AE3" i="11" s="1"/>
  <c r="AF5" i="11"/>
  <c r="AF4" i="7"/>
  <c r="AF3" i="7" s="1"/>
  <c r="AH23" i="7"/>
  <c r="AI23" i="7" s="1"/>
  <c r="E7" i="19" s="1"/>
  <c r="AI16" i="7"/>
  <c r="AF4" i="4"/>
  <c r="AF3" i="4" s="1"/>
  <c r="AI16" i="4"/>
  <c r="AH23" i="4"/>
  <c r="AI23" i="4" s="1"/>
  <c r="E4" i="19" s="1"/>
  <c r="AF4" i="18"/>
  <c r="AF3" i="18" s="1"/>
  <c r="AI16" i="18"/>
  <c r="AH23" i="18"/>
  <c r="AI23" i="18" s="1"/>
  <c r="E15" i="19" s="1"/>
  <c r="AE4" i="6"/>
  <c r="AE3" i="6" s="1"/>
  <c r="AF5" i="6"/>
  <c r="AE4" i="13"/>
  <c r="AE3" i="13" s="1"/>
  <c r="AF5" i="13"/>
  <c r="AE4" i="9"/>
  <c r="AE3" i="9" s="1"/>
  <c r="AF5" i="9"/>
  <c r="AF4" i="11" l="1"/>
  <c r="AF3" i="11" s="1"/>
  <c r="AH23" i="11"/>
  <c r="AI23" i="11" s="1"/>
  <c r="E9" i="19" s="1"/>
  <c r="AI16" i="11"/>
  <c r="AF4" i="9"/>
  <c r="AF3" i="9" s="1"/>
  <c r="AI16" i="9"/>
  <c r="AH23" i="9"/>
  <c r="AI23" i="9" s="1"/>
  <c r="E8" i="19" s="1"/>
  <c r="AF4" i="13"/>
  <c r="AF3" i="13" s="1"/>
  <c r="AI16" i="13"/>
  <c r="AH23" i="13"/>
  <c r="AI23" i="13" s="1"/>
  <c r="E10" i="19" s="1"/>
  <c r="AF4" i="16"/>
  <c r="AF3" i="16" s="1"/>
  <c r="AI16" i="16"/>
  <c r="AH23" i="16"/>
  <c r="AI23" i="16" s="1"/>
  <c r="E13" i="19" s="1"/>
  <c r="AF4" i="6"/>
  <c r="AF3" i="6" s="1"/>
  <c r="AI16" i="6"/>
  <c r="AH23" i="6"/>
  <c r="AI23" i="6" s="1"/>
  <c r="E6" i="19" s="1"/>
</calcChain>
</file>

<file path=xl/sharedStrings.xml><?xml version="1.0" encoding="utf-8"?>
<sst xmlns="http://schemas.openxmlformats.org/spreadsheetml/2006/main" count="1346" uniqueCount="175">
  <si>
    <t>Graad : 1,2 of 3</t>
  </si>
  <si>
    <t>Medicatie</t>
  </si>
  <si>
    <t>di</t>
  </si>
  <si>
    <t>wo</t>
  </si>
  <si>
    <t>do</t>
  </si>
  <si>
    <t>vrij</t>
  </si>
  <si>
    <t>za</t>
  </si>
  <si>
    <t>zo</t>
  </si>
  <si>
    <t>ma</t>
  </si>
  <si>
    <t>B</t>
  </si>
  <si>
    <t>L</t>
  </si>
  <si>
    <t>D</t>
  </si>
  <si>
    <t>R</t>
  </si>
  <si>
    <t>Plaats</t>
  </si>
  <si>
    <t>Licht</t>
  </si>
  <si>
    <t>cat 1</t>
  </si>
  <si>
    <t>cat 2</t>
  </si>
  <si>
    <t>cat 3</t>
  </si>
  <si>
    <t>Plaats: L, R, B(eiderzijds)</t>
  </si>
  <si>
    <t>Graad</t>
  </si>
  <si>
    <t>Aard</t>
  </si>
  <si>
    <t>K</t>
  </si>
  <si>
    <t>Braken</t>
  </si>
  <si>
    <t>Selectielijsten</t>
  </si>
  <si>
    <t>AANVALLEN</t>
  </si>
  <si>
    <t xml:space="preserve">          ....................................</t>
  </si>
  <si>
    <t xml:space="preserve">               Imitrex</t>
  </si>
  <si>
    <r>
      <t>Acuut</t>
    </r>
    <r>
      <rPr>
        <sz val="10"/>
        <rFont val="Arial"/>
        <family val="2"/>
      </rPr>
      <t xml:space="preserve"> :   Naramig</t>
    </r>
  </si>
  <si>
    <t xml:space="preserve">                    ....................</t>
  </si>
  <si>
    <t>dagen</t>
  </si>
  <si>
    <t>LOOKUP</t>
  </si>
  <si>
    <t>Weersomstandigheden</t>
  </si>
  <si>
    <t>Triggers ?!</t>
  </si>
  <si>
    <t>Voeding/drank</t>
  </si>
  <si>
    <t>Alcohol</t>
  </si>
  <si>
    <t>Chocolade</t>
  </si>
  <si>
    <t>Kaas</t>
  </si>
  <si>
    <t>andere</t>
  </si>
  <si>
    <t>Zware inspanning</t>
  </si>
  <si>
    <t>Slechte nachtrust</t>
  </si>
  <si>
    <t>Lawaai</t>
  </si>
  <si>
    <t>Lichtflitsen</t>
  </si>
  <si>
    <t>.....................................</t>
  </si>
  <si>
    <t xml:space="preserve">              Relert</t>
  </si>
  <si>
    <t>INFO</t>
  </si>
  <si>
    <t>Hoofdpijnkalender van :</t>
  </si>
  <si>
    <t>Kalenderjaar :</t>
  </si>
  <si>
    <t xml:space="preserve"> 1. Hoofdpijn overzicht</t>
  </si>
  <si>
    <t>Bij het ingeven van de velden wordt automatisch achteraan een som gemaakt (aantal hoofdpijndagen,</t>
  </si>
  <si>
    <t>totalen per graad van hoofdpijn, enz)</t>
  </si>
  <si>
    <t>In deze sectie kan je in de linkerkolom aangeven welke medicatie je neemt (preventief en acuut),</t>
  </si>
  <si>
    <t>Hierin kan je aangeven wat jouw mogelijke triggers zijn en vervolgens per dag aangeven wat eventueel</t>
  </si>
  <si>
    <t>een rol heeft gespeeld.</t>
  </si>
  <si>
    <r>
      <t>Preventief</t>
    </r>
    <r>
      <rPr>
        <sz val="10"/>
        <rFont val="Arial"/>
        <family val="2"/>
      </rPr>
      <t xml:space="preserve"> :  ....................</t>
    </r>
  </si>
  <si>
    <t>(vul jaartal in gele cel - wordt overgenomen in kalender))</t>
  </si>
  <si>
    <t>en vervolgens kan je iedere dag aangeven hoeveel je precies hebt ingenomen van wat.</t>
  </si>
  <si>
    <t>Stresstoestanden</t>
  </si>
  <si>
    <t>VOORBEELD</t>
  </si>
  <si>
    <t>Hoofdpijnkalender  :  voorbeeld</t>
  </si>
  <si>
    <t>Aard : D(drukkend) of K(kloppend)</t>
  </si>
  <si>
    <t>Plaats: L, R, B(beiderzijds)</t>
  </si>
  <si>
    <t>Aura</t>
  </si>
  <si>
    <t>Taalstoornissen: 0= neen, 1= ja</t>
  </si>
  <si>
    <t>Gezichtsstoornissen: L, R, B</t>
  </si>
  <si>
    <t>Gevoelsstoornissen: L, R, B</t>
  </si>
  <si>
    <t>Menstruatie</t>
  </si>
  <si>
    <r>
      <t xml:space="preserve">     </t>
    </r>
    <r>
      <rPr>
        <b/>
        <sz val="10"/>
        <rFont val="Arial"/>
        <family val="2"/>
      </rPr>
      <t>Acuut:</t>
    </r>
    <r>
      <rPr>
        <sz val="10"/>
        <rFont val="Arial"/>
        <family val="2"/>
      </rPr>
      <t xml:space="preserve">  .............................</t>
    </r>
  </si>
  <si>
    <r>
      <t xml:space="preserve">Acuut:    </t>
    </r>
    <r>
      <rPr>
        <sz val="10"/>
        <rFont val="Arial"/>
        <family val="2"/>
      </rPr>
      <t>............................</t>
    </r>
  </si>
  <si>
    <r>
      <t xml:space="preserve">Acuut:     </t>
    </r>
    <r>
      <rPr>
        <sz val="10"/>
        <rFont val="Arial"/>
        <family val="2"/>
      </rPr>
      <t>..............................</t>
    </r>
  </si>
  <si>
    <r>
      <t xml:space="preserve">Acuut:     </t>
    </r>
    <r>
      <rPr>
        <sz val="10"/>
        <rFont val="Arial"/>
        <family val="2"/>
      </rPr>
      <t>............................</t>
    </r>
  </si>
  <si>
    <r>
      <t xml:space="preserve">          Acuut </t>
    </r>
    <r>
      <rPr>
        <sz val="10"/>
        <rFont val="Arial"/>
        <family val="2"/>
      </rPr>
      <t xml:space="preserve"> ........................</t>
    </r>
  </si>
  <si>
    <r>
      <t xml:space="preserve">    </t>
    </r>
    <r>
      <rPr>
        <b/>
        <sz val="10"/>
        <rFont val="Arial"/>
        <family val="2"/>
      </rPr>
      <t xml:space="preserve">Acuut:   </t>
    </r>
    <r>
      <rPr>
        <sz val="10"/>
        <rFont val="Arial"/>
        <family val="2"/>
      </rPr>
      <t>.........................</t>
    </r>
  </si>
  <si>
    <r>
      <t xml:space="preserve">      </t>
    </r>
    <r>
      <rPr>
        <b/>
        <sz val="10"/>
        <rFont val="Arial"/>
        <family val="2"/>
      </rPr>
      <t xml:space="preserve">Acuut   </t>
    </r>
    <r>
      <rPr>
        <sz val="10"/>
        <rFont val="Arial"/>
        <family val="2"/>
      </rPr>
      <t>.........................</t>
    </r>
  </si>
  <si>
    <t xml:space="preserve">Pilvrije dagen </t>
  </si>
  <si>
    <t>………………………………</t>
  </si>
  <si>
    <t>……………………………….</t>
  </si>
  <si>
    <t>………………………………….</t>
  </si>
  <si>
    <t>2, Aura (als van toepassing)</t>
  </si>
  <si>
    <t>3. Medicatie</t>
  </si>
  <si>
    <t>4. Triggers</t>
  </si>
  <si>
    <t>Vervolgens heb je vier onderdelen :</t>
  </si>
  <si>
    <t>andere voeding:…………………………….</t>
  </si>
  <si>
    <t xml:space="preserve">Januari </t>
  </si>
  <si>
    <t xml:space="preserve">Februari </t>
  </si>
  <si>
    <t xml:space="preserve">Maart </t>
  </si>
  <si>
    <t xml:space="preserve">April </t>
  </si>
  <si>
    <t xml:space="preserve">Mei </t>
  </si>
  <si>
    <t xml:space="preserve">Juni </t>
  </si>
  <si>
    <t xml:space="preserve">Juli </t>
  </si>
  <si>
    <t xml:space="preserve">Augustus </t>
  </si>
  <si>
    <t xml:space="preserve">September </t>
  </si>
  <si>
    <t xml:space="preserve">Oktober </t>
  </si>
  <si>
    <t xml:space="preserve">November </t>
  </si>
  <si>
    <t xml:space="preserve">December </t>
  </si>
  <si>
    <t>andere voeding:</t>
  </si>
  <si>
    <t xml:space="preserve">Triggers ?! Ja = 1, geen kruisjes </t>
  </si>
  <si>
    <t xml:space="preserve">Som maand </t>
  </si>
  <si>
    <t xml:space="preserve">som factoren  </t>
  </si>
  <si>
    <t xml:space="preserve">Heroptreden </t>
  </si>
  <si>
    <t xml:space="preserve">Tijdstip begin hoofdpijn </t>
  </si>
  <si>
    <t>Tevens zullen bepaalde cellen "verkleuren" (bvb groen = milde aanval; oranje = middelmatig; rood = zwaar)</t>
  </si>
  <si>
    <t>9u</t>
  </si>
  <si>
    <t>10u</t>
  </si>
  <si>
    <t>17u</t>
  </si>
  <si>
    <t>18u</t>
  </si>
  <si>
    <t>19u</t>
  </si>
  <si>
    <t>20u</t>
  </si>
  <si>
    <t xml:space="preserve">  Braken                  Nee    Neig.    Ja</t>
  </si>
  <si>
    <t xml:space="preserve">  Lichtschuw    Nee                Ja</t>
  </si>
  <si>
    <t>Hoofdpijn : neen=0; ja=1</t>
  </si>
  <si>
    <t xml:space="preserve">  GRAAD                    1      2      3</t>
  </si>
  <si>
    <t xml:space="preserve">  PLAATS                L      B      R</t>
  </si>
  <si>
    <t>Lichtschuw : neen=0; ja=1</t>
  </si>
  <si>
    <t>Geen maaglast=0; misselijkheid=1; braken=2</t>
  </si>
  <si>
    <t>Tijdstip 1ste medicatie inname</t>
  </si>
  <si>
    <t xml:space="preserve">Tijdstip van heroptreden hoofdpijn </t>
  </si>
  <si>
    <t xml:space="preserve">Tijdstip 2de medicatie inname </t>
  </si>
  <si>
    <t xml:space="preserve">Einde van hoofdpijn </t>
  </si>
  <si>
    <t>#</t>
  </si>
  <si>
    <t>gem</t>
  </si>
  <si>
    <t>max</t>
  </si>
  <si>
    <t>Duur van aura (in minuten)</t>
  </si>
  <si>
    <t xml:space="preserve">langste aura </t>
  </si>
  <si>
    <t>mens</t>
  </si>
  <si>
    <t xml:space="preserve">pil </t>
  </si>
  <si>
    <t>perc pvd/mens t.o.v van hfd</t>
  </si>
  <si>
    <t>perc pvd/hfd</t>
  </si>
  <si>
    <t>perc men/hfd</t>
  </si>
  <si>
    <t>gem  aura</t>
  </si>
  <si>
    <t>14u30</t>
  </si>
  <si>
    <t>10u15</t>
  </si>
  <si>
    <t>17u45</t>
  </si>
  <si>
    <t>14u45</t>
  </si>
  <si>
    <t>10u30</t>
  </si>
  <si>
    <t>17u30</t>
  </si>
  <si>
    <t>19u15</t>
  </si>
  <si>
    <t>(naam patient - wordt overgenomen in kalender)</t>
  </si>
  <si>
    <t>U kunt enkel die cellen aanduiden die u moet invullen</t>
  </si>
  <si>
    <t>vul in</t>
  </si>
  <si>
    <t>Hoofdpijn: neen = 0; ja = 1</t>
  </si>
  <si>
    <t>Graad: 1,2 of 3</t>
  </si>
  <si>
    <t>Aard: D(drukkend) of K(kloppend)</t>
  </si>
  <si>
    <t>Geen maaglast = 0; misselijkheid = 1; braken = 2</t>
  </si>
  <si>
    <t xml:space="preserve">Tijdstip begin hoofdpijn (24-uur notatie) in uur en minuten </t>
  </si>
  <si>
    <t xml:space="preserve">bv. 15:25 </t>
  </si>
  <si>
    <t xml:space="preserve">Tijdstip 1ste medicatie inname (24-uur notatie) in uur en minuten </t>
  </si>
  <si>
    <t xml:space="preserve">bv. 15:40 </t>
  </si>
  <si>
    <t xml:space="preserve">vul in indien nodig </t>
  </si>
  <si>
    <t>bv. 18:50</t>
  </si>
  <si>
    <t xml:space="preserve">Tijdstip 2de medicatie medicatie in uur en minuten </t>
  </si>
  <si>
    <t>bv. 19:10</t>
  </si>
  <si>
    <t xml:space="preserve">vul in </t>
  </si>
  <si>
    <t xml:space="preserve">Einde van de hoofdpijn </t>
  </si>
  <si>
    <t>In de met "vul in" aangeduide lijnen, verschijnt telkens een pijltje met selectielijst, waaruit je kan kiezen.</t>
  </si>
  <si>
    <t>Je kan echter ook direct de gewenste letter/cijfer invoeren, zonder gebruik te maken van de selectielijst.</t>
  </si>
  <si>
    <t>Gezichtsstoornissen:L; R; B (beiderzijds)</t>
  </si>
  <si>
    <t>Gevoelsstoornissen: L; R; B (beiderzijds)</t>
  </si>
  <si>
    <t>Taalstoornissen: neen=0; ja=1</t>
  </si>
  <si>
    <t>Dit is zowel belangrijk bij de verandering van dosis en/of type van preventieve medicatie,</t>
  </si>
  <si>
    <t xml:space="preserve">en zeker voor alle innames van acute medicaties (=medicatie bij aanvallen) </t>
  </si>
  <si>
    <t>Met cijfer "1", geef je aan dat die bepaalde trigger(s) waarschijnlijk bijgedragen heeft tot de aanval.</t>
  </si>
  <si>
    <t xml:space="preserve">Aantal en graad van de aanvallen, aantal en duur van de aura en </t>
  </si>
  <si>
    <t xml:space="preserve">% van de aanvallen tijdens maandstonden/pilvrije dagen t.o.v. van alle aanvallen worden grafisch weergegeven </t>
  </si>
  <si>
    <t>Vul nergens kruisjes in</t>
  </si>
  <si>
    <t xml:space="preserve">  Lichtschuw       Nee                Ja</t>
  </si>
  <si>
    <t>Systolische bloeddruk in cm Hg ("bovendruk")</t>
  </si>
  <si>
    <t>Diastolische bloeddruk in cm Hg ("onderdruk")</t>
  </si>
  <si>
    <t>min</t>
  </si>
  <si>
    <t>Minimum</t>
  </si>
  <si>
    <t xml:space="preserve">Maximum </t>
  </si>
  <si>
    <t>Systolische</t>
  </si>
  <si>
    <t>Distolische</t>
  </si>
  <si>
    <t>11u</t>
  </si>
  <si>
    <t xml:space="preserve">Verwijderen van foutief gegevens doe je via "delete" toets in de betrokken cel </t>
  </si>
  <si>
    <r>
      <t>Preventief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Ajovy / Aimovig / Emgality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</si>
</sst>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.0"/>
    <numFmt numFmtId="166" formatCode="ddd"/>
    <numFmt numFmtId="167" formatCode="h\.mm&quot; u.&quot;;@"/>
  </numFmts>
  <fonts count="2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9"/>
      <color indexed="12"/>
      <name val="Arial"/>
      <family val="2"/>
    </font>
    <font>
      <b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gray0625"/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3" fillId="0" borderId="0"/>
    <xf numFmtId="9" fontId="16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1" applyFont="1" applyAlignment="1">
      <alignment horizontal="center"/>
    </xf>
    <xf numFmtId="0" fontId="0" fillId="0" borderId="1" xfId="1" applyFont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vertical="center"/>
    </xf>
    <xf numFmtId="0" fontId="3" fillId="2" borderId="3" xfId="1" applyFont="1" applyFill="1" applyBorder="1" applyAlignment="1">
      <alignment horizontal="centerContinuous" vertical="center"/>
    </xf>
    <xf numFmtId="0" fontId="3" fillId="2" borderId="4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Continuous" vertical="center"/>
    </xf>
    <xf numFmtId="164" fontId="0" fillId="0" borderId="0" xfId="1" applyNumberFormat="1" applyFont="1"/>
    <xf numFmtId="17" fontId="0" fillId="0" borderId="0" xfId="1" applyNumberFormat="1" applyFont="1" applyAlignment="1">
      <alignment horizontal="center"/>
    </xf>
    <xf numFmtId="0" fontId="0" fillId="0" borderId="0" xfId="1" applyFont="1"/>
    <xf numFmtId="0" fontId="0" fillId="0" borderId="6" xfId="1" applyFont="1" applyBorder="1" applyAlignment="1">
      <alignment horizontal="center" vertical="center"/>
    </xf>
    <xf numFmtId="0" fontId="0" fillId="0" borderId="3" xfId="1" applyFont="1" applyBorder="1" applyAlignment="1">
      <alignment horizontal="centerContinuous" vertical="center"/>
    </xf>
    <xf numFmtId="0" fontId="0" fillId="0" borderId="5" xfId="1" applyFont="1" applyBorder="1" applyAlignment="1">
      <alignment horizontal="centerContinuous" vertical="center"/>
    </xf>
    <xf numFmtId="0" fontId="6" fillId="3" borderId="3" xfId="1" applyFont="1" applyFill="1" applyBorder="1" applyAlignment="1">
      <alignment horizontal="centerContinuous" vertical="center"/>
    </xf>
    <xf numFmtId="0" fontId="6" fillId="3" borderId="4" xfId="1" applyFont="1" applyFill="1" applyBorder="1" applyAlignment="1">
      <alignment horizontal="centerContinuous" vertical="center"/>
    </xf>
    <xf numFmtId="0" fontId="6" fillId="3" borderId="5" xfId="1" applyFont="1" applyFill="1" applyBorder="1" applyAlignment="1">
      <alignment horizontal="centerContinuous" vertical="center"/>
    </xf>
    <xf numFmtId="0" fontId="6" fillId="4" borderId="1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/>
    </xf>
    <xf numFmtId="165" fontId="0" fillId="9" borderId="1" xfId="1" applyNumberFormat="1" applyFont="1" applyFill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8" borderId="11" xfId="1" applyFont="1" applyFill="1" applyBorder="1" applyAlignment="1">
      <alignment horizontal="center" vertical="center"/>
    </xf>
    <xf numFmtId="0" fontId="2" fillId="10" borderId="12" xfId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Continuous"/>
    </xf>
    <xf numFmtId="0" fontId="2" fillId="0" borderId="14" xfId="1" applyFont="1" applyBorder="1" applyAlignment="1">
      <alignment horizontal="centerContinuous"/>
    </xf>
    <xf numFmtId="0" fontId="2" fillId="0" borderId="15" xfId="1" applyFont="1" applyBorder="1" applyAlignment="1">
      <alignment horizontal="centerContinuous"/>
    </xf>
    <xf numFmtId="0" fontId="2" fillId="11" borderId="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vertical="center"/>
    </xf>
    <xf numFmtId="0" fontId="1" fillId="2" borderId="17" xfId="1" applyFont="1" applyFill="1" applyBorder="1" applyAlignment="1">
      <alignment horizontal="center" vertical="center"/>
    </xf>
    <xf numFmtId="0" fontId="1" fillId="2" borderId="18" xfId="1" applyFont="1" applyFill="1" applyBorder="1" applyAlignment="1">
      <alignment vertical="center"/>
    </xf>
    <xf numFmtId="0" fontId="1" fillId="12" borderId="0" xfId="1" applyFont="1" applyFill="1" applyAlignment="1">
      <alignment horizontal="left" vertical="center"/>
    </xf>
    <xf numFmtId="0" fontId="0" fillId="0" borderId="19" xfId="1" applyFont="1" applyBorder="1" applyAlignment="1">
      <alignment horizontal="center" vertical="center"/>
    </xf>
    <xf numFmtId="0" fontId="0" fillId="0" borderId="2" xfId="1" applyFont="1" applyBorder="1" applyAlignment="1">
      <alignment horizontal="center"/>
    </xf>
    <xf numFmtId="0" fontId="0" fillId="0" borderId="6" xfId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0" fontId="6" fillId="13" borderId="1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/>
    </xf>
    <xf numFmtId="165" fontId="0" fillId="14" borderId="13" xfId="1" applyNumberFormat="1" applyFont="1" applyFill="1" applyBorder="1" applyAlignment="1">
      <alignment horizontal="center" vertical="center"/>
    </xf>
    <xf numFmtId="165" fontId="0" fillId="14" borderId="14" xfId="1" applyNumberFormat="1" applyFont="1" applyFill="1" applyBorder="1" applyAlignment="1">
      <alignment horizontal="center" vertical="center"/>
    </xf>
    <xf numFmtId="165" fontId="0" fillId="14" borderId="15" xfId="1" applyNumberFormat="1" applyFont="1" applyFill="1" applyBorder="1" applyAlignment="1">
      <alignment horizontal="center" vertical="center"/>
    </xf>
    <xf numFmtId="0" fontId="0" fillId="14" borderId="23" xfId="1" applyFont="1" applyFill="1" applyBorder="1" applyAlignment="1">
      <alignment horizontal="center" vertical="center"/>
    </xf>
    <xf numFmtId="0" fontId="0" fillId="14" borderId="0" xfId="1" applyFont="1" applyFill="1" applyAlignment="1">
      <alignment horizontal="center" vertical="center"/>
    </xf>
    <xf numFmtId="0" fontId="0" fillId="14" borderId="24" xfId="1" applyFont="1" applyFill="1" applyBorder="1" applyAlignment="1">
      <alignment horizontal="center" vertical="center"/>
    </xf>
    <xf numFmtId="0" fontId="0" fillId="14" borderId="25" xfId="1" applyFont="1" applyFill="1" applyBorder="1" applyAlignment="1">
      <alignment horizontal="center" vertical="center"/>
    </xf>
    <xf numFmtId="165" fontId="2" fillId="14" borderId="23" xfId="1" applyNumberFormat="1" applyFont="1" applyFill="1" applyBorder="1" applyAlignment="1">
      <alignment horizontal="center" vertical="center"/>
    </xf>
    <xf numFmtId="165" fontId="0" fillId="14" borderId="23" xfId="1" applyNumberFormat="1" applyFont="1" applyFill="1" applyBorder="1" applyAlignment="1">
      <alignment horizontal="center" vertical="center"/>
    </xf>
    <xf numFmtId="0" fontId="0" fillId="14" borderId="26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7" fillId="0" borderId="1" xfId="1" applyFont="1" applyBorder="1" applyAlignment="1">
      <alignment vertical="center"/>
    </xf>
    <xf numFmtId="0" fontId="7" fillId="0" borderId="0" xfId="1" applyFont="1"/>
    <xf numFmtId="3" fontId="2" fillId="0" borderId="0" xfId="1" applyNumberFormat="1" applyFont="1" applyAlignment="1">
      <alignment horizontal="center"/>
    </xf>
    <xf numFmtId="3" fontId="4" fillId="14" borderId="13" xfId="1" applyNumberFormat="1" applyFont="1" applyFill="1" applyBorder="1"/>
    <xf numFmtId="3" fontId="4" fillId="9" borderId="27" xfId="1" applyNumberFormat="1" applyFont="1" applyFill="1" applyBorder="1" applyAlignment="1">
      <alignment horizontal="center" vertical="center"/>
    </xf>
    <xf numFmtId="3" fontId="4" fillId="14" borderId="23" xfId="1" applyNumberFormat="1" applyFont="1" applyFill="1" applyBorder="1"/>
    <xf numFmtId="3" fontId="4" fillId="9" borderId="1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14" borderId="15" xfId="1" applyFont="1" applyFill="1" applyBorder="1"/>
    <xf numFmtId="0" fontId="4" fillId="14" borderId="24" xfId="1" applyFont="1" applyFill="1" applyBorder="1"/>
    <xf numFmtId="1" fontId="4" fillId="9" borderId="27" xfId="1" applyNumberFormat="1" applyFont="1" applyFill="1" applyBorder="1" applyAlignment="1">
      <alignment horizontal="center" vertical="center"/>
    </xf>
    <xf numFmtId="0" fontId="4" fillId="14" borderId="23" xfId="1" applyFont="1" applyFill="1" applyBorder="1"/>
    <xf numFmtId="1" fontId="4" fillId="9" borderId="1" xfId="1" applyNumberFormat="1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center"/>
    </xf>
    <xf numFmtId="1" fontId="4" fillId="14" borderId="13" xfId="1" applyNumberFormat="1" applyFont="1" applyFill="1" applyBorder="1"/>
    <xf numFmtId="1" fontId="4" fillId="14" borderId="23" xfId="1" applyNumberFormat="1" applyFont="1" applyFill="1" applyBorder="1"/>
    <xf numFmtId="0" fontId="8" fillId="0" borderId="28" xfId="1" applyFont="1" applyBorder="1" applyAlignment="1">
      <alignment horizontal="center" vertical="center"/>
    </xf>
    <xf numFmtId="164" fontId="9" fillId="0" borderId="0" xfId="1" applyNumberFormat="1" applyFont="1"/>
    <xf numFmtId="0" fontId="9" fillId="0" borderId="0" xfId="1" applyFont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3" fontId="9" fillId="0" borderId="5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center"/>
    </xf>
    <xf numFmtId="164" fontId="0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14" borderId="29" xfId="1" applyFont="1" applyFill="1" applyBorder="1" applyAlignment="1">
      <alignment horizontal="center" vertical="center" wrapText="1"/>
    </xf>
    <xf numFmtId="0" fontId="4" fillId="14" borderId="1" xfId="1" applyFont="1" applyFill="1" applyBorder="1" applyAlignment="1">
      <alignment horizontal="center" vertical="center" wrapText="1"/>
    </xf>
    <xf numFmtId="0" fontId="4" fillId="14" borderId="26" xfId="1" applyFont="1" applyFill="1" applyBorder="1" applyAlignment="1">
      <alignment horizontal="center" vertical="center" wrapText="1"/>
    </xf>
    <xf numFmtId="0" fontId="4" fillId="14" borderId="12" xfId="1" applyFont="1" applyFill="1" applyBorder="1" applyAlignment="1">
      <alignment horizontal="center" vertical="center" wrapText="1"/>
    </xf>
    <xf numFmtId="0" fontId="4" fillId="14" borderId="24" xfId="1" applyFont="1" applyFill="1" applyBorder="1" applyAlignment="1">
      <alignment horizontal="center" vertical="center" wrapText="1"/>
    </xf>
    <xf numFmtId="0" fontId="2" fillId="0" borderId="34" xfId="1" applyFont="1" applyBorder="1" applyAlignment="1">
      <alignment horizontal="centerContinuous"/>
    </xf>
    <xf numFmtId="0" fontId="2" fillId="0" borderId="35" xfId="1" applyFont="1" applyBorder="1" applyAlignment="1">
      <alignment horizontal="centerContinuous"/>
    </xf>
    <xf numFmtId="0" fontId="2" fillId="0" borderId="36" xfId="1" applyFont="1" applyBorder="1" applyAlignment="1">
      <alignment horizontal="centerContinuous"/>
    </xf>
    <xf numFmtId="0" fontId="4" fillId="14" borderId="1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left" vertical="center"/>
    </xf>
    <xf numFmtId="1" fontId="9" fillId="0" borderId="5" xfId="1" applyNumberFormat="1" applyFont="1" applyBorder="1" applyAlignment="1" applyProtection="1">
      <alignment horizontal="center" vertical="center"/>
      <protection locked="0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3" fontId="9" fillId="0" borderId="5" xfId="1" applyNumberFormat="1" applyFont="1" applyBorder="1" applyAlignment="1" applyProtection="1">
      <alignment horizontal="center" vertical="center"/>
      <protection locked="0"/>
    </xf>
    <xf numFmtId="165" fontId="9" fillId="0" borderId="5" xfId="1" applyNumberFormat="1" applyFont="1" applyBorder="1" applyAlignment="1" applyProtection="1">
      <alignment horizontal="center" vertical="center"/>
      <protection locked="0"/>
    </xf>
    <xf numFmtId="165" fontId="9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vertical="center"/>
      <protection locked="0"/>
    </xf>
    <xf numFmtId="0" fontId="0" fillId="0" borderId="1" xfId="1" applyFont="1" applyBorder="1" applyAlignment="1" applyProtection="1">
      <alignment horizontal="right" vertical="center"/>
      <protection locked="0"/>
    </xf>
    <xf numFmtId="0" fontId="0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166" fontId="0" fillId="0" borderId="0" xfId="1" applyNumberFormat="1" applyFont="1" applyAlignment="1">
      <alignment horizontal="center"/>
    </xf>
    <xf numFmtId="0" fontId="0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horizontal="center"/>
    </xf>
    <xf numFmtId="0" fontId="2" fillId="15" borderId="8" xfId="1" applyFont="1" applyFill="1" applyBorder="1" applyAlignment="1">
      <alignment horizontal="center" vertical="center"/>
    </xf>
    <xf numFmtId="0" fontId="8" fillId="0" borderId="1" xfId="1" applyFont="1" applyBorder="1" applyAlignment="1" applyProtection="1">
      <alignment horizontal="center" vertical="center"/>
      <protection locked="0"/>
    </xf>
    <xf numFmtId="1" fontId="8" fillId="0" borderId="5" xfId="1" applyNumberFormat="1" applyFont="1" applyBorder="1" applyAlignment="1" applyProtection="1">
      <alignment horizontal="center" vertical="center"/>
      <protection locked="0"/>
    </xf>
    <xf numFmtId="1" fontId="0" fillId="0" borderId="20" xfId="0" applyNumberFormat="1" applyBorder="1"/>
    <xf numFmtId="1" fontId="0" fillId="0" borderId="40" xfId="0" applyNumberFormat="1" applyBorder="1"/>
    <xf numFmtId="1" fontId="0" fillId="0" borderId="21" xfId="0" applyNumberFormat="1" applyBorder="1"/>
    <xf numFmtId="1" fontId="0" fillId="0" borderId="0" xfId="0" applyNumberFormat="1"/>
    <xf numFmtId="1" fontId="0" fillId="0" borderId="33" xfId="0" applyNumberFormat="1" applyBorder="1"/>
    <xf numFmtId="1" fontId="0" fillId="0" borderId="22" xfId="0" applyNumberFormat="1" applyBorder="1"/>
    <xf numFmtId="1" fontId="0" fillId="0" borderId="42" xfId="0" applyNumberFormat="1" applyBorder="1"/>
    <xf numFmtId="1" fontId="0" fillId="0" borderId="43" xfId="0" applyNumberFormat="1" applyBorder="1"/>
    <xf numFmtId="0" fontId="0" fillId="17" borderId="0" xfId="0" applyFill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1" fontId="0" fillId="16" borderId="2" xfId="0" applyNumberFormat="1" applyFill="1" applyBorder="1"/>
    <xf numFmtId="1" fontId="0" fillId="16" borderId="6" xfId="0" applyNumberFormat="1" applyFill="1" applyBorder="1"/>
    <xf numFmtId="1" fontId="0" fillId="16" borderId="7" xfId="0" applyNumberFormat="1" applyFill="1" applyBorder="1"/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>
      <alignment vertical="center"/>
    </xf>
    <xf numFmtId="0" fontId="15" fillId="0" borderId="5" xfId="1" applyFont="1" applyBorder="1" applyAlignment="1">
      <alignment vertical="center"/>
    </xf>
    <xf numFmtId="0" fontId="14" fillId="0" borderId="1" xfId="0" applyFont="1" applyBorder="1"/>
    <xf numFmtId="1" fontId="0" fillId="16" borderId="4" xfId="0" applyNumberFormat="1" applyFill="1" applyBorder="1"/>
    <xf numFmtId="1" fontId="0" fillId="16" borderId="5" xfId="0" applyNumberFormat="1" applyFill="1" applyBorder="1"/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4" fillId="0" borderId="0" xfId="0" applyFont="1"/>
    <xf numFmtId="164" fontId="0" fillId="0" borderId="25" xfId="1" applyNumberFormat="1" applyFont="1" applyBorder="1"/>
    <xf numFmtId="2" fontId="0" fillId="0" borderId="0" xfId="1" applyNumberFormat="1" applyFont="1"/>
    <xf numFmtId="1" fontId="0" fillId="0" borderId="0" xfId="1" applyNumberFormat="1" applyFont="1"/>
    <xf numFmtId="0" fontId="6" fillId="0" borderId="0" xfId="1" applyFont="1"/>
    <xf numFmtId="164" fontId="4" fillId="0" borderId="0" xfId="1" applyNumberFormat="1" applyFont="1"/>
    <xf numFmtId="0" fontId="4" fillId="14" borderId="0" xfId="1" applyFont="1" applyFill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49" fontId="8" fillId="0" borderId="1" xfId="1" applyNumberFormat="1" applyFont="1" applyBorder="1" applyAlignment="1" applyProtection="1">
      <alignment horizontal="center" vertical="center"/>
      <protection locked="0"/>
    </xf>
    <xf numFmtId="49" fontId="17" fillId="0" borderId="1" xfId="1" applyNumberFormat="1" applyFont="1" applyBorder="1" applyAlignment="1" applyProtection="1">
      <alignment horizontal="center" vertical="center"/>
      <protection locked="0"/>
    </xf>
    <xf numFmtId="164" fontId="4" fillId="0" borderId="1" xfId="1" applyNumberFormat="1" applyFont="1" applyBorder="1" applyAlignment="1">
      <alignment vertical="center"/>
    </xf>
    <xf numFmtId="49" fontId="18" fillId="0" borderId="1" xfId="1" applyNumberFormat="1" applyFont="1" applyBorder="1" applyAlignment="1" applyProtection="1">
      <alignment horizontal="center" vertical="center"/>
      <protection locked="0"/>
    </xf>
    <xf numFmtId="12" fontId="0" fillId="0" borderId="26" xfId="1" applyNumberFormat="1" applyFont="1" applyBorder="1" applyAlignment="1">
      <alignment horizontal="center"/>
    </xf>
    <xf numFmtId="49" fontId="0" fillId="0" borderId="19" xfId="1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" fontId="8" fillId="0" borderId="1" xfId="1" applyNumberFormat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" fontId="0" fillId="0" borderId="0" xfId="1" applyNumberFormat="1" applyFont="1" applyAlignment="1">
      <alignment horizontal="center"/>
    </xf>
    <xf numFmtId="1" fontId="7" fillId="0" borderId="0" xfId="1" applyNumberFormat="1" applyFont="1"/>
    <xf numFmtId="2" fontId="0" fillId="0" borderId="0" xfId="2" applyNumberFormat="1" applyFont="1" applyAlignment="1">
      <alignment horizontal="center"/>
    </xf>
    <xf numFmtId="0" fontId="0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center" wrapText="1"/>
    </xf>
    <xf numFmtId="2" fontId="0" fillId="0" borderId="0" xfId="1" applyNumberFormat="1" applyFont="1" applyAlignment="1">
      <alignment horizontal="center"/>
    </xf>
    <xf numFmtId="2" fontId="0" fillId="0" borderId="0" xfId="0" applyNumberFormat="1"/>
    <xf numFmtId="3" fontId="9" fillId="0" borderId="1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0" fillId="18" borderId="0" xfId="0" applyFill="1"/>
    <xf numFmtId="0" fontId="4" fillId="0" borderId="0" xfId="1" quotePrefix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/>
    <xf numFmtId="0" fontId="4" fillId="18" borderId="0" xfId="0" applyFont="1" applyFill="1"/>
    <xf numFmtId="0" fontId="6" fillId="0" borderId="1" xfId="1" applyFont="1" applyBorder="1" applyAlignment="1" applyProtection="1">
      <alignment vertical="center"/>
      <protection locked="0"/>
    </xf>
    <xf numFmtId="1" fontId="4" fillId="9" borderId="2" xfId="1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3" fontId="4" fillId="0" borderId="49" xfId="1" applyNumberFormat="1" applyFont="1" applyBorder="1" applyAlignment="1">
      <alignment horizontal="center" vertical="center"/>
    </xf>
    <xf numFmtId="3" fontId="4" fillId="0" borderId="47" xfId="1" applyNumberFormat="1" applyFont="1" applyBorder="1" applyAlignment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0" fontId="6" fillId="0" borderId="0" xfId="1" applyFont="1" applyAlignment="1">
      <alignment vertical="center"/>
    </xf>
    <xf numFmtId="3" fontId="0" fillId="0" borderId="0" xfId="0" applyNumberFormat="1"/>
    <xf numFmtId="167" fontId="8" fillId="0" borderId="1" xfId="1" applyNumberFormat="1" applyFont="1" applyBorder="1" applyAlignment="1" applyProtection="1">
      <alignment horizontal="center" vertical="center"/>
      <protection locked="0"/>
    </xf>
    <xf numFmtId="20" fontId="8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/>
    </xf>
    <xf numFmtId="0" fontId="2" fillId="0" borderId="30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4" fillId="14" borderId="37" xfId="1" applyFont="1" applyFill="1" applyBorder="1" applyAlignment="1">
      <alignment horizontal="center" vertical="center" wrapText="1"/>
    </xf>
    <xf numFmtId="0" fontId="4" fillId="14" borderId="38" xfId="1" applyFont="1" applyFill="1" applyBorder="1" applyAlignment="1">
      <alignment horizontal="center" vertical="center" wrapText="1"/>
    </xf>
    <xf numFmtId="0" fontId="4" fillId="14" borderId="39" xfId="1" applyFont="1" applyFill="1" applyBorder="1" applyAlignment="1">
      <alignment horizontal="center" vertical="center" wrapText="1"/>
    </xf>
    <xf numFmtId="0" fontId="12" fillId="14" borderId="37" xfId="1" applyFont="1" applyFill="1" applyBorder="1" applyAlignment="1">
      <alignment horizontal="center" vertical="center" wrapText="1"/>
    </xf>
    <xf numFmtId="0" fontId="12" fillId="14" borderId="38" xfId="1" applyFont="1" applyFill="1" applyBorder="1" applyAlignment="1">
      <alignment horizontal="center" vertical="center" wrapText="1"/>
    </xf>
    <xf numFmtId="0" fontId="12" fillId="14" borderId="39" xfId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3">
    <cellStyle name="=C:\WINNT35\SYSTEM32\COMMAND.COM" xfId="1" xr:uid="{00000000-0005-0000-0000-000000000000}"/>
    <cellStyle name="Procent" xfId="2" builtinId="5"/>
    <cellStyle name="Standaard" xfId="0" builtinId="0"/>
  </cellStyles>
  <dxfs count="308"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53"/>
        </patternFill>
      </fill>
    </dxf>
    <dxf>
      <fill>
        <patternFill>
          <bgColor indexed="51"/>
        </patternFill>
      </fill>
    </dxf>
    <dxf>
      <fill>
        <patternFill>
          <bgColor indexed="43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22"/>
        </patternFill>
      </fill>
    </dxf>
    <dxf>
      <fill>
        <patternFill>
          <bgColor indexed="43"/>
        </patternFill>
      </fill>
    </dxf>
    <dxf>
      <fill>
        <patternFill>
          <bgColor indexed="10"/>
        </patternFill>
      </fill>
    </dxf>
    <dxf>
      <fill>
        <patternFill>
          <bgColor indexed="52"/>
        </patternFill>
      </fill>
    </dxf>
    <dxf>
      <fill>
        <patternFill>
          <bgColor rgb="FF00B05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condense val="0"/>
        <extend val="0"/>
        <color indexed="9"/>
      </font>
      <fill>
        <patternFill>
          <bgColor indexed="5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</a:t>
            </a:r>
            <a:r>
              <a:rPr lang="nl-BE" baseline="0"/>
              <a:t> aanvallen </a:t>
            </a:r>
            <a:r>
              <a:rPr lang="nl-B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3.6526243086759162E-2"/>
          <c:y val="0.14624712901865577"/>
          <c:w val="0.94277274692029878"/>
          <c:h val="0.696622439096130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'grafiek aanvallen '!$B$3</c:f>
              <c:strCache>
                <c:ptCount val="1"/>
                <c:pt idx="0">
                  <c:v>cat 1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'!$B$4:$B$15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F-462B-940D-D281ADA30224}"/>
            </c:ext>
          </c:extLst>
        </c:ser>
        <c:ser>
          <c:idx val="1"/>
          <c:order val="1"/>
          <c:tx>
            <c:strRef>
              <c:f>'grafiek aanvallen '!$C$3</c:f>
              <c:strCache>
                <c:ptCount val="1"/>
                <c:pt idx="0">
                  <c:v>cat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'!$C$4:$C$15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F-462B-940D-D281ADA30224}"/>
            </c:ext>
          </c:extLst>
        </c:ser>
        <c:ser>
          <c:idx val="2"/>
          <c:order val="2"/>
          <c:tx>
            <c:strRef>
              <c:f>'grafiek aanvallen '!$D$3</c:f>
              <c:strCache>
                <c:ptCount val="1"/>
                <c:pt idx="0">
                  <c:v>cat 3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F-462B-940D-D281ADA30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590712"/>
        <c:axId val="201292312"/>
      </c:barChart>
      <c:catAx>
        <c:axId val="26759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1292312"/>
        <c:crosses val="autoZero"/>
        <c:auto val="1"/>
        <c:lblAlgn val="ctr"/>
        <c:lblOffset val="100"/>
        <c:noMultiLvlLbl val="0"/>
      </c:catAx>
      <c:valAx>
        <c:axId val="201292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7590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 aura in minuten</a:t>
            </a:r>
            <a:r>
              <a:rPr lang="nl-BE" baseline="0"/>
              <a:t> 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 aanvallen '!$E$3</c:f>
              <c:strCache>
                <c:ptCount val="1"/>
                <c:pt idx="0">
                  <c:v>gem  aura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'!$E$4:$E$15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C4-4F59-A840-AB9DBCB1C1D7}"/>
            </c:ext>
          </c:extLst>
        </c:ser>
        <c:ser>
          <c:idx val="1"/>
          <c:order val="1"/>
          <c:tx>
            <c:strRef>
              <c:f>'grafiek aanvallen '!$F$3</c:f>
              <c:strCache>
                <c:ptCount val="1"/>
                <c:pt idx="0">
                  <c:v>langste aura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'!$F$4:$F$15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C4-4F59-A840-AB9DBCB1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7620544"/>
        <c:axId val="267468432"/>
      </c:barChart>
      <c:catAx>
        <c:axId val="26762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7468432"/>
        <c:crosses val="autoZero"/>
        <c:auto val="1"/>
        <c:lblAlgn val="ctr"/>
        <c:lblOffset val="100"/>
        <c:noMultiLvlLbl val="0"/>
      </c:catAx>
      <c:valAx>
        <c:axId val="26746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6762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% hoofdpijndagen tijdens maandstonden</a:t>
            </a:r>
            <a:r>
              <a:rPr lang="en-US" baseline="0"/>
              <a:t> / pilvrijedagen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 aanvallen '!$G$3</c:f>
              <c:strCache>
                <c:ptCount val="1"/>
                <c:pt idx="0">
                  <c:v>perc men/hfd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'!$G$4:$G$15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4-4ECA-B3AD-CFD14D7BFA5F}"/>
            </c:ext>
          </c:extLst>
        </c:ser>
        <c:ser>
          <c:idx val="1"/>
          <c:order val="1"/>
          <c:tx>
            <c:strRef>
              <c:f>'grafiek aanvallen '!$H$3</c:f>
              <c:strCache>
                <c:ptCount val="1"/>
                <c:pt idx="0">
                  <c:v>perc pvd/hfd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aanvallen 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aanvallen '!$H$4:$H$15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4-4ECA-B3AD-CFD14D7BF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3474552"/>
        <c:axId val="200561640"/>
      </c:barChart>
      <c:catAx>
        <c:axId val="20347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0561640"/>
        <c:crosses val="autoZero"/>
        <c:auto val="1"/>
        <c:lblAlgn val="ctr"/>
        <c:lblOffset val="100"/>
        <c:noMultiLvlLbl val="0"/>
      </c:catAx>
      <c:valAx>
        <c:axId val="20056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3474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 baseline="0"/>
              <a:t>Triggers per maand </a:t>
            </a:r>
            <a:endParaRPr lang="nl-BE"/>
          </a:p>
        </c:rich>
      </c:tx>
      <c:layout>
        <c:manualLayout>
          <c:xMode val="edge"/>
          <c:yMode val="edge"/>
          <c:x val="0.36290429042904293"/>
          <c:y val="1.9219219219219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'grafiek triggers'!$B$3</c:f>
              <c:strCache>
                <c:ptCount val="1"/>
                <c:pt idx="0">
                  <c:v>Weersomstandigheden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triggers'!$B$4:$B$15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8-4781-B83A-98E3DFC68F3B}"/>
            </c:ext>
          </c:extLst>
        </c:ser>
        <c:ser>
          <c:idx val="1"/>
          <c:order val="1"/>
          <c:tx>
            <c:strRef>
              <c:f>'grafiek triggers'!$C$3</c:f>
              <c:strCache>
                <c:ptCount val="1"/>
                <c:pt idx="0">
                  <c:v>Alcohol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triggers'!$C$4:$C$15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8-4781-B83A-98E3DFC68F3B}"/>
            </c:ext>
          </c:extLst>
        </c:ser>
        <c:ser>
          <c:idx val="2"/>
          <c:order val="2"/>
          <c:tx>
            <c:strRef>
              <c:f>'grafiek triggers'!$D$3</c:f>
              <c:strCache>
                <c:ptCount val="1"/>
                <c:pt idx="0">
                  <c:v>Chocolade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triggers'!$D$4:$D$15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8-4781-B83A-98E3DFC68F3B}"/>
            </c:ext>
          </c:extLst>
        </c:ser>
        <c:ser>
          <c:idx val="3"/>
          <c:order val="3"/>
          <c:tx>
            <c:strRef>
              <c:f>'grafiek triggers'!$E$3</c:f>
              <c:strCache>
                <c:ptCount val="1"/>
                <c:pt idx="0">
                  <c:v>Kaas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triggers'!$E$4:$E$15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A8-4781-B83A-98E3DFC68F3B}"/>
            </c:ext>
          </c:extLst>
        </c:ser>
        <c:ser>
          <c:idx val="4"/>
          <c:order val="4"/>
          <c:tx>
            <c:strRef>
              <c:f>'grafiek triggers'!$F$3</c:f>
              <c:strCache>
                <c:ptCount val="1"/>
                <c:pt idx="0">
                  <c:v>andere voeding: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triggers'!$F$4:$F$15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A8-4781-B83A-98E3DFC68F3B}"/>
            </c:ext>
          </c:extLst>
        </c:ser>
        <c:ser>
          <c:idx val="5"/>
          <c:order val="5"/>
          <c:tx>
            <c:strRef>
              <c:f>'grafiek triggers'!$G$3</c:f>
              <c:strCache>
                <c:ptCount val="1"/>
                <c:pt idx="0">
                  <c:v>Zware inspanning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triggers'!$G$4:$G$15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A8-4781-B83A-98E3DFC68F3B}"/>
            </c:ext>
          </c:extLst>
        </c:ser>
        <c:ser>
          <c:idx val="6"/>
          <c:order val="6"/>
          <c:tx>
            <c:strRef>
              <c:f>'grafiek triggers'!$H$3</c:f>
              <c:strCache>
                <c:ptCount val="1"/>
                <c:pt idx="0">
                  <c:v>Slechte nachtrust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triggers'!$H$4:$H$15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A8-4781-B83A-98E3DFC68F3B}"/>
            </c:ext>
          </c:extLst>
        </c:ser>
        <c:ser>
          <c:idx val="7"/>
          <c:order val="7"/>
          <c:tx>
            <c:strRef>
              <c:f>'grafiek triggers'!$I$3</c:f>
              <c:strCache>
                <c:ptCount val="1"/>
                <c:pt idx="0">
                  <c:v>Lawaai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triggers'!$I$4:$I$15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A8-4781-B83A-98E3DFC68F3B}"/>
            </c:ext>
          </c:extLst>
        </c:ser>
        <c:ser>
          <c:idx val="8"/>
          <c:order val="8"/>
          <c:tx>
            <c:strRef>
              <c:f>'grafiek triggers'!$J$3</c:f>
              <c:strCache>
                <c:ptCount val="1"/>
                <c:pt idx="0">
                  <c:v>Lichtflitsen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triggers'!$J$4:$J$15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A8-4781-B83A-98E3DFC68F3B}"/>
            </c:ext>
          </c:extLst>
        </c:ser>
        <c:ser>
          <c:idx val="9"/>
          <c:order val="9"/>
          <c:tx>
            <c:strRef>
              <c:f>'grafiek triggers'!$K$3</c:f>
              <c:strCache>
                <c:ptCount val="1"/>
                <c:pt idx="0">
                  <c:v>Stresstoestanden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triggers'!$K$4:$K$15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A8-4781-B83A-98E3DFC68F3B}"/>
            </c:ext>
          </c:extLst>
        </c:ser>
        <c:ser>
          <c:idx val="10"/>
          <c:order val="10"/>
          <c:tx>
            <c:strRef>
              <c:f>'grafiek triggers'!$L$3</c:f>
              <c:strCache>
                <c:ptCount val="1"/>
                <c:pt idx="0">
                  <c:v>Menstruatie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triggers'!$L$4:$L$15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A8-4781-B83A-98E3DFC68F3B}"/>
            </c:ext>
          </c:extLst>
        </c:ser>
        <c:ser>
          <c:idx val="11"/>
          <c:order val="11"/>
          <c:tx>
            <c:strRef>
              <c:f>'grafiek triggers'!$M$3</c:f>
              <c:strCache>
                <c:ptCount val="1"/>
                <c:pt idx="0">
                  <c:v>Pilvrije dagen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triggers'!$M$4:$M$15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A8-4781-B83A-98E3DFC68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562424"/>
        <c:axId val="200562816"/>
      </c:barChart>
      <c:catAx>
        <c:axId val="20056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0562816"/>
        <c:crosses val="autoZero"/>
        <c:auto val="1"/>
        <c:lblAlgn val="ctr"/>
        <c:lblOffset val="100"/>
        <c:noMultiLvlLbl val="0"/>
      </c:catAx>
      <c:valAx>
        <c:axId val="20056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05624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91748432436044"/>
          <c:y val="0.86756671632262183"/>
          <c:w val="0.80114460939907262"/>
          <c:h val="0.118018869262963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Jaaroverzicht </a:t>
            </a:r>
            <a:r>
              <a:rPr lang="nl-BE" baseline="0"/>
              <a:t>triggers</a:t>
            </a:r>
            <a:endParaRPr lang="nl-B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0.10725766263998747"/>
          <c:y val="6.9189942017272577E-2"/>
          <c:w val="0.8630029105595044"/>
          <c:h val="0.570774299470375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'grafiek triggers'!$A$4</c:f>
              <c:strCache>
                <c:ptCount val="1"/>
                <c:pt idx="0">
                  <c:v>Januari 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triggers'!$B$4:$K$4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D-40A5-92C5-60AE724D5B0C}"/>
            </c:ext>
          </c:extLst>
        </c:ser>
        <c:ser>
          <c:idx val="1"/>
          <c:order val="1"/>
          <c:tx>
            <c:strRef>
              <c:f>'grafiek triggers'!$A$5</c:f>
              <c:strCache>
                <c:ptCount val="1"/>
                <c:pt idx="0">
                  <c:v>Februari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triggers'!$B$5:$M$5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D-40A5-92C5-60AE724D5B0C}"/>
            </c:ext>
          </c:extLst>
        </c:ser>
        <c:ser>
          <c:idx val="2"/>
          <c:order val="2"/>
          <c:tx>
            <c:strRef>
              <c:f>'grafiek triggers'!$A$6</c:f>
              <c:strCache>
                <c:ptCount val="1"/>
                <c:pt idx="0">
                  <c:v>Maart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triggers'!$B$6:$M$6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AD-40A5-92C5-60AE724D5B0C}"/>
            </c:ext>
          </c:extLst>
        </c:ser>
        <c:ser>
          <c:idx val="3"/>
          <c:order val="3"/>
          <c:tx>
            <c:strRef>
              <c:f>'grafiek triggers'!$A$7</c:f>
              <c:strCache>
                <c:ptCount val="1"/>
                <c:pt idx="0">
                  <c:v>April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triggers'!$B$7:$M$7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AD-40A5-92C5-60AE724D5B0C}"/>
            </c:ext>
          </c:extLst>
        </c:ser>
        <c:ser>
          <c:idx val="4"/>
          <c:order val="4"/>
          <c:tx>
            <c:strRef>
              <c:f>'grafiek triggers'!$A$8</c:f>
              <c:strCache>
                <c:ptCount val="1"/>
                <c:pt idx="0">
                  <c:v>Mei 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triggers'!$B$8:$M$8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AD-40A5-92C5-60AE724D5B0C}"/>
            </c:ext>
          </c:extLst>
        </c:ser>
        <c:ser>
          <c:idx val="5"/>
          <c:order val="5"/>
          <c:tx>
            <c:strRef>
              <c:f>'grafiek triggers'!$A$9</c:f>
              <c:strCache>
                <c:ptCount val="1"/>
                <c:pt idx="0">
                  <c:v>Juni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triggers'!$B$9:$M$9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AD-40A5-92C5-60AE724D5B0C}"/>
            </c:ext>
          </c:extLst>
        </c:ser>
        <c:ser>
          <c:idx val="6"/>
          <c:order val="6"/>
          <c:tx>
            <c:strRef>
              <c:f>'grafiek triggers'!$A$10</c:f>
              <c:strCache>
                <c:ptCount val="1"/>
                <c:pt idx="0">
                  <c:v>Juli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triggers'!$B$10:$M$10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AD-40A5-92C5-60AE724D5B0C}"/>
            </c:ext>
          </c:extLst>
        </c:ser>
        <c:ser>
          <c:idx val="7"/>
          <c:order val="7"/>
          <c:tx>
            <c:strRef>
              <c:f>'grafiek triggers'!$A$11</c:f>
              <c:strCache>
                <c:ptCount val="1"/>
                <c:pt idx="0">
                  <c:v>Augustus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triggers'!$B$11:$M$11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BAD-40A5-92C5-60AE724D5B0C}"/>
            </c:ext>
          </c:extLst>
        </c:ser>
        <c:ser>
          <c:idx val="8"/>
          <c:order val="8"/>
          <c:tx>
            <c:strRef>
              <c:f>'grafiek triggers'!$A$12</c:f>
              <c:strCache>
                <c:ptCount val="1"/>
                <c:pt idx="0">
                  <c:v>September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triggers'!$B$12:$M$12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BAD-40A5-92C5-60AE724D5B0C}"/>
            </c:ext>
          </c:extLst>
        </c:ser>
        <c:ser>
          <c:idx val="9"/>
          <c:order val="9"/>
          <c:tx>
            <c:strRef>
              <c:f>'grafiek triggers'!$A$13</c:f>
              <c:strCache>
                <c:ptCount val="1"/>
                <c:pt idx="0">
                  <c:v>Oktober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triggers'!$B$13:$M$13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AD-40A5-92C5-60AE724D5B0C}"/>
            </c:ext>
          </c:extLst>
        </c:ser>
        <c:ser>
          <c:idx val="10"/>
          <c:order val="10"/>
          <c:tx>
            <c:strRef>
              <c:f>'grafiek triggers'!$A$14</c:f>
              <c:strCache>
                <c:ptCount val="1"/>
                <c:pt idx="0">
                  <c:v>November 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triggers'!$B$14:$M$14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BAD-40A5-92C5-60AE724D5B0C}"/>
            </c:ext>
          </c:extLst>
        </c:ser>
        <c:ser>
          <c:idx val="11"/>
          <c:order val="11"/>
          <c:tx>
            <c:strRef>
              <c:f>'grafiek triggers'!$A$15</c:f>
              <c:strCache>
                <c:ptCount val="1"/>
                <c:pt idx="0">
                  <c:v>December </c:v>
                </c:pt>
              </c:strCache>
            </c:strRef>
          </c:tx>
          <c:spPr>
            <a:solidFill>
              <a:srgbClr val="006600"/>
            </a:solidFill>
            <a:ln>
              <a:noFill/>
            </a:ln>
            <a:effectLst/>
          </c:spPr>
          <c:invertIfNegative val="0"/>
          <c:cat>
            <c:strRef>
              <c:f>'grafiek triggers'!$B$3:$M$3</c:f>
              <c:strCache>
                <c:ptCount val="12"/>
                <c:pt idx="0">
                  <c:v>Weersomstandigheden</c:v>
                </c:pt>
                <c:pt idx="1">
                  <c:v>Alcohol</c:v>
                </c:pt>
                <c:pt idx="2">
                  <c:v>Chocolade</c:v>
                </c:pt>
                <c:pt idx="3">
                  <c:v>Kaas</c:v>
                </c:pt>
                <c:pt idx="4">
                  <c:v>andere voeding:</c:v>
                </c:pt>
                <c:pt idx="5">
                  <c:v>Zware inspanning</c:v>
                </c:pt>
                <c:pt idx="6">
                  <c:v>Slechte nachtrust</c:v>
                </c:pt>
                <c:pt idx="7">
                  <c:v>Lawaai</c:v>
                </c:pt>
                <c:pt idx="8">
                  <c:v>Lichtflitsen</c:v>
                </c:pt>
                <c:pt idx="9">
                  <c:v>Stresstoestanden</c:v>
                </c:pt>
                <c:pt idx="10">
                  <c:v>Menstruatie</c:v>
                </c:pt>
                <c:pt idx="11">
                  <c:v>Pilvrije dagen </c:v>
                </c:pt>
              </c:strCache>
            </c:strRef>
          </c:cat>
          <c:val>
            <c:numRef>
              <c:f>'grafiek triggers'!$B$15:$M$15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BAD-40A5-92C5-60AE724D5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563600"/>
        <c:axId val="200563992"/>
      </c:barChart>
      <c:catAx>
        <c:axId val="20056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0563992"/>
        <c:crosses val="autoZero"/>
        <c:auto val="1"/>
        <c:lblAlgn val="ctr"/>
        <c:lblOffset val="100"/>
        <c:noMultiLvlLbl val="0"/>
      </c:catAx>
      <c:valAx>
        <c:axId val="20056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200563600"/>
        <c:crosses val="autoZero"/>
        <c:crossBetween val="between"/>
        <c:majorUnit val="1"/>
        <c:minorUnit val="1"/>
      </c:valAx>
      <c:spPr>
        <a:noFill/>
        <a:ln w="0">
          <a:solidFill>
            <a:schemeClr val="accent1">
              <a:lumMod val="60000"/>
              <a:lumOff val="4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BE"/>
              <a:t>Bloeddrukmeting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B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'grafiek bloeddruk'!$B$2:$B$3</c:f>
              <c:strCache>
                <c:ptCount val="2"/>
                <c:pt idx="0">
                  <c:v>Systolische</c:v>
                </c:pt>
                <c:pt idx="1">
                  <c:v>Minimum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bloeddruk'!$B$4:$B$15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4-4D13-AECC-E844B104470D}"/>
            </c:ext>
          </c:extLst>
        </c:ser>
        <c:ser>
          <c:idx val="1"/>
          <c:order val="1"/>
          <c:tx>
            <c:strRef>
              <c:f>'grafiek bloeddruk'!$C$2:$C$3</c:f>
              <c:strCache>
                <c:ptCount val="2"/>
                <c:pt idx="0">
                  <c:v>Systolische</c:v>
                </c:pt>
                <c:pt idx="1">
                  <c:v>Maximum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bloeddruk'!$C$4:$C$15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4-4D13-AECC-E844B104470D}"/>
            </c:ext>
          </c:extLst>
        </c:ser>
        <c:ser>
          <c:idx val="2"/>
          <c:order val="2"/>
          <c:tx>
            <c:strRef>
              <c:f>'grafiek bloeddruk'!$D$2:$D$3</c:f>
              <c:strCache>
                <c:ptCount val="2"/>
                <c:pt idx="0">
                  <c:v>Distolische</c:v>
                </c:pt>
                <c:pt idx="1">
                  <c:v>Minimum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bloeddruk'!$D$4:$D$15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4-4D13-AECC-E844B104470D}"/>
            </c:ext>
          </c:extLst>
        </c:ser>
        <c:ser>
          <c:idx val="3"/>
          <c:order val="3"/>
          <c:tx>
            <c:strRef>
              <c:f>'grafiek bloeddruk'!$E$2:$E$3</c:f>
              <c:strCache>
                <c:ptCount val="2"/>
                <c:pt idx="0">
                  <c:v>Distolische</c:v>
                </c:pt>
                <c:pt idx="1">
                  <c:v>Maximum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'grafiek bloeddruk'!$A$4:$A$15</c:f>
              <c:strCache>
                <c:ptCount val="12"/>
                <c:pt idx="0">
                  <c:v>Januari </c:v>
                </c:pt>
                <c:pt idx="1">
                  <c:v>Februari </c:v>
                </c:pt>
                <c:pt idx="2">
                  <c:v>Maart </c:v>
                </c:pt>
                <c:pt idx="3">
                  <c:v>April </c:v>
                </c:pt>
                <c:pt idx="4">
                  <c:v>Mei </c:v>
                </c:pt>
                <c:pt idx="5">
                  <c:v>Juni </c:v>
                </c:pt>
                <c:pt idx="6">
                  <c:v>Juli </c:v>
                </c:pt>
                <c:pt idx="7">
                  <c:v>Augustus </c:v>
                </c:pt>
                <c:pt idx="8">
                  <c:v>September </c:v>
                </c:pt>
                <c:pt idx="9">
                  <c:v>Oktober </c:v>
                </c:pt>
                <c:pt idx="10">
                  <c:v>November </c:v>
                </c:pt>
                <c:pt idx="11">
                  <c:v>December </c:v>
                </c:pt>
              </c:strCache>
            </c:strRef>
          </c:cat>
          <c:val>
            <c:numRef>
              <c:f>'grafiek bloeddruk'!$E$4:$E$15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84-4D13-AECC-E844B1044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14392"/>
        <c:axId val="417412432"/>
      </c:barChart>
      <c:catAx>
        <c:axId val="417414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7412432"/>
        <c:crosses val="autoZero"/>
        <c:auto val="1"/>
        <c:lblAlgn val="ctr"/>
        <c:lblOffset val="100"/>
        <c:noMultiLvlLbl val="0"/>
      </c:catAx>
      <c:valAx>
        <c:axId val="41741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417414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2</xdr:col>
      <xdr:colOff>962025</xdr:colOff>
      <xdr:row>6</xdr:row>
      <xdr:rowOff>95250</xdr:rowOff>
    </xdr:to>
    <xdr:sp macro="" textlink="">
      <xdr:nvSpPr>
        <xdr:cNvPr id="34819" name="Text 1">
          <a:extLst>
            <a:ext uri="{FF2B5EF4-FFF2-40B4-BE49-F238E27FC236}">
              <a16:creationId xmlns:a16="http://schemas.microsoft.com/office/drawing/2014/main" id="{00000000-0008-0000-0000-000003880000}"/>
            </a:ext>
          </a:extLst>
        </xdr:cNvPr>
        <xdr:cNvSpPr txBox="1">
          <a:spLocks noChangeArrowheads="1"/>
        </xdr:cNvSpPr>
      </xdr:nvSpPr>
      <xdr:spPr bwMode="auto">
        <a:xfrm>
          <a:off x="9525" y="0"/>
          <a:ext cx="2305050" cy="1057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Dr. P. LOUIS</a:t>
          </a: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Ringlaan 67/1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2610 WILRIJK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Tel.: 03/239 20 89</a:t>
          </a:r>
        </a:p>
        <a:p>
          <a:pPr algn="l" rtl="0">
            <a:defRPr sz="1000"/>
          </a:pPr>
          <a:r>
            <a:rPr lang="nl-B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E-mail: louis.neuro@gmail.com</a:t>
          </a: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21</xdr:row>
      <xdr:rowOff>66675</xdr:rowOff>
    </xdr:from>
    <xdr:to>
      <xdr:col>5</xdr:col>
      <xdr:colOff>457200</xdr:colOff>
      <xdr:row>25</xdr:row>
      <xdr:rowOff>85725</xdr:rowOff>
    </xdr:to>
    <xdr:sp macro="" textlink="">
      <xdr:nvSpPr>
        <xdr:cNvPr id="34823" name="Text 3">
          <a:extLst>
            <a:ext uri="{FF2B5EF4-FFF2-40B4-BE49-F238E27FC236}">
              <a16:creationId xmlns:a16="http://schemas.microsoft.com/office/drawing/2014/main" id="{00000000-0008-0000-0000-000007880000}"/>
            </a:ext>
          </a:extLst>
        </xdr:cNvPr>
        <xdr:cNvSpPr txBox="1">
          <a:spLocks noChangeArrowheads="1"/>
        </xdr:cNvSpPr>
      </xdr:nvSpPr>
      <xdr:spPr bwMode="auto">
        <a:xfrm>
          <a:off x="638175" y="3533775"/>
          <a:ext cx="42767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Noteer het volgende voor de dagen met hoofdpijn: graad van ernst 1, 2 of 3: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1=lichte pijn die het uitoefenen van de dagelijkse aktiviteiten gemakkelijk toelaat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2=matige pijn die de uitoefening van de dagelijkse aktiviteiten bemoeilijkt</a:t>
          </a:r>
        </a:p>
        <a:p>
          <a:pPr algn="l" rtl="0">
            <a:defRPr sz="1000"/>
          </a:pPr>
          <a:r>
            <a:rPr lang="nl-B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3=ernstige pijn, niet in staat de dagelijkse aktiviteiten uit te oefenen</a:t>
          </a: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21</xdr:row>
      <xdr:rowOff>66675</xdr:rowOff>
    </xdr:from>
    <xdr:to>
      <xdr:col>6</xdr:col>
      <xdr:colOff>161925</xdr:colOff>
      <xdr:row>25</xdr:row>
      <xdr:rowOff>85725</xdr:rowOff>
    </xdr:to>
    <xdr:sp macro="" textlink="">
      <xdr:nvSpPr>
        <xdr:cNvPr id="6" name="Text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362075" y="3533775"/>
          <a:ext cx="5038725" cy="666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Noteer het volgende voor de dagen met hoofdpijn: graad van ernst 1, 2 of 3: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1=lichte pijn die het uitoefenen van de dagelijkse activiteiten gemakkelijk toelaat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2=matige pijn die de uitoefening van de dagelijkse activiteiten bemoeilijkt</a:t>
          </a:r>
        </a:p>
        <a:p>
          <a:pPr algn="l" rtl="0">
            <a:defRPr sz="1000"/>
          </a:pPr>
          <a:r>
            <a:rPr lang="nl-B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3=ernstige pijn, niet in staat de dagelijkse activiteiten uit te oefenen</a:t>
          </a: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nl-B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195261</xdr:colOff>
      <xdr:row>2</xdr:row>
      <xdr:rowOff>204787</xdr:rowOff>
    </xdr:from>
    <xdr:to>
      <xdr:col>19</xdr:col>
      <xdr:colOff>85724</xdr:colOff>
      <xdr:row>24</xdr:row>
      <xdr:rowOff>123825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26</xdr:row>
      <xdr:rowOff>4762</xdr:rowOff>
    </xdr:from>
    <xdr:to>
      <xdr:col>18</xdr:col>
      <xdr:colOff>542925</xdr:colOff>
      <xdr:row>46</xdr:row>
      <xdr:rowOff>19050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25</xdr:row>
      <xdr:rowOff>61911</xdr:rowOff>
    </xdr:from>
    <xdr:to>
      <xdr:col>7</xdr:col>
      <xdr:colOff>533400</xdr:colOff>
      <xdr:row>44</xdr:row>
      <xdr:rowOff>19049</xdr:rowOff>
    </xdr:to>
    <xdr:graphicFrame macro="">
      <xdr:nvGraphicFramePr>
        <xdr:cNvPr id="5" name="Grafiek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19</xdr:row>
      <xdr:rowOff>0</xdr:rowOff>
    </xdr:from>
    <xdr:to>
      <xdr:col>18</xdr:col>
      <xdr:colOff>457200</xdr:colOff>
      <xdr:row>51</xdr:row>
      <xdr:rowOff>104775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447673</xdr:colOff>
      <xdr:row>19</xdr:row>
      <xdr:rowOff>0</xdr:rowOff>
    </xdr:from>
    <xdr:to>
      <xdr:col>7</xdr:col>
      <xdr:colOff>981074</xdr:colOff>
      <xdr:row>51</xdr:row>
      <xdr:rowOff>76200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1</xdr:row>
      <xdr:rowOff>0</xdr:rowOff>
    </xdr:from>
    <xdr:to>
      <xdr:col>14</xdr:col>
      <xdr:colOff>403860</xdr:colOff>
      <xdr:row>25</xdr:row>
      <xdr:rowOff>60960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0" y="238125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695450" cy="530658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0" y="243417"/>
          <a:ext cx="1695450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Dr. P. Louis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l-NL" sz="1400" b="1" i="0" u="none" strike="noStrike" kern="0" cap="none" spc="50" normalizeH="0" baseline="0" noProof="0">
              <a:ln w="0"/>
              <a:solidFill>
                <a:schemeClr val="bg1">
                  <a:lumMod val="65000"/>
                </a:schemeClr>
              </a:solidFill>
              <a:effectLst>
                <a:innerShdw blurRad="63500" dist="50800" dir="13500000">
                  <a:srgbClr val="000000">
                    <a:alpha val="50000"/>
                  </a:srgbClr>
                </a:innerShdw>
              </a:effectLst>
              <a:uLnTx/>
              <a:uFillTx/>
            </a:rPr>
            <a:t>Antwerpen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H65"/>
  <sheetViews>
    <sheetView workbookViewId="0">
      <selection activeCell="C10" sqref="C10"/>
    </sheetView>
  </sheetViews>
  <sheetFormatPr defaultRowHeight="12.75" x14ac:dyDescent="0.2"/>
  <cols>
    <col min="1" max="1" width="19.85546875" customWidth="1"/>
    <col min="2" max="2" width="8.42578125" customWidth="1"/>
    <col min="3" max="3" width="24.7109375" customWidth="1"/>
    <col min="4" max="4" width="21.42578125" customWidth="1"/>
  </cols>
  <sheetData>
    <row r="1" spans="1:34" s="88" customFormat="1" ht="12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</row>
    <row r="8" spans="1:34" ht="18.75" customHeight="1" x14ac:dyDescent="0.2">
      <c r="A8" s="7" t="s">
        <v>44</v>
      </c>
      <c r="B8" s="8"/>
      <c r="C8" s="8"/>
      <c r="D8" s="8"/>
      <c r="E8" s="8"/>
      <c r="F8" s="8"/>
      <c r="G8" s="8"/>
      <c r="H8" s="9"/>
    </row>
    <row r="10" spans="1:34" x14ac:dyDescent="0.2">
      <c r="A10" t="s">
        <v>45</v>
      </c>
      <c r="C10" s="187"/>
      <c r="D10" s="180" t="s">
        <v>136</v>
      </c>
    </row>
    <row r="12" spans="1:34" x14ac:dyDescent="0.2">
      <c r="A12" t="s">
        <v>46</v>
      </c>
      <c r="C12" s="181"/>
      <c r="D12" s="182" t="s">
        <v>54</v>
      </c>
    </row>
    <row r="14" spans="1:34" x14ac:dyDescent="0.2">
      <c r="E14" s="5"/>
    </row>
    <row r="15" spans="1:34" x14ac:dyDescent="0.2">
      <c r="A15" t="s">
        <v>137</v>
      </c>
      <c r="E15" s="5"/>
    </row>
    <row r="16" spans="1:34" x14ac:dyDescent="0.2">
      <c r="E16" s="5"/>
    </row>
    <row r="17" spans="1:6" x14ac:dyDescent="0.2">
      <c r="A17" t="s">
        <v>80</v>
      </c>
      <c r="E17" s="5"/>
    </row>
    <row r="18" spans="1:6" x14ac:dyDescent="0.2">
      <c r="E18" s="5"/>
    </row>
    <row r="19" spans="1:6" x14ac:dyDescent="0.2">
      <c r="A19" s="87" t="s">
        <v>47</v>
      </c>
    </row>
    <row r="20" spans="1:6" x14ac:dyDescent="0.2">
      <c r="A20" s="183" t="s">
        <v>138</v>
      </c>
      <c r="B20" t="s">
        <v>139</v>
      </c>
    </row>
    <row r="21" spans="1:6" x14ac:dyDescent="0.2">
      <c r="A21" s="183" t="s">
        <v>138</v>
      </c>
      <c r="B21" t="s">
        <v>140</v>
      </c>
    </row>
    <row r="22" spans="1:6" x14ac:dyDescent="0.2">
      <c r="A22" s="1"/>
    </row>
    <row r="23" spans="1:6" x14ac:dyDescent="0.2">
      <c r="A23" s="1"/>
    </row>
    <row r="24" spans="1:6" x14ac:dyDescent="0.2">
      <c r="A24" s="1"/>
    </row>
    <row r="25" spans="1:6" x14ac:dyDescent="0.2">
      <c r="A25" s="1"/>
    </row>
    <row r="26" spans="1:6" x14ac:dyDescent="0.2">
      <c r="A26" s="1"/>
    </row>
    <row r="27" spans="1:6" x14ac:dyDescent="0.2">
      <c r="A27" s="1" t="s">
        <v>138</v>
      </c>
      <c r="B27" t="s">
        <v>18</v>
      </c>
    </row>
    <row r="28" spans="1:6" x14ac:dyDescent="0.2">
      <c r="A28" s="1" t="s">
        <v>138</v>
      </c>
      <c r="B28" t="s">
        <v>141</v>
      </c>
    </row>
    <row r="29" spans="1:6" x14ac:dyDescent="0.2">
      <c r="A29" s="1" t="s">
        <v>138</v>
      </c>
      <c r="B29" t="s">
        <v>112</v>
      </c>
    </row>
    <row r="30" spans="1:6" x14ac:dyDescent="0.2">
      <c r="A30" s="1" t="s">
        <v>138</v>
      </c>
      <c r="B30" s="204" t="s">
        <v>142</v>
      </c>
      <c r="C30" s="204"/>
      <c r="D30" s="204"/>
    </row>
    <row r="31" spans="1:6" x14ac:dyDescent="0.2">
      <c r="A31" s="1" t="s">
        <v>138</v>
      </c>
      <c r="B31" s="147" t="s">
        <v>143</v>
      </c>
      <c r="C31" s="147"/>
      <c r="D31" s="147"/>
      <c r="E31" s="147" t="s">
        <v>144</v>
      </c>
      <c r="F31" s="147"/>
    </row>
    <row r="32" spans="1:6" x14ac:dyDescent="0.2">
      <c r="A32" s="1" t="s">
        <v>138</v>
      </c>
      <c r="B32" s="147" t="s">
        <v>145</v>
      </c>
      <c r="E32" s="147" t="s">
        <v>146</v>
      </c>
    </row>
    <row r="33" spans="1:5" x14ac:dyDescent="0.2">
      <c r="A33" s="1" t="s">
        <v>147</v>
      </c>
      <c r="B33" s="184" t="s">
        <v>115</v>
      </c>
      <c r="C33" s="184"/>
      <c r="E33" s="147" t="s">
        <v>148</v>
      </c>
    </row>
    <row r="34" spans="1:5" x14ac:dyDescent="0.2">
      <c r="A34" s="1" t="s">
        <v>147</v>
      </c>
      <c r="B34" s="185" t="s">
        <v>149</v>
      </c>
      <c r="C34" s="184"/>
      <c r="E34" s="147" t="s">
        <v>150</v>
      </c>
    </row>
    <row r="35" spans="1:5" x14ac:dyDescent="0.2">
      <c r="A35" s="1" t="s">
        <v>151</v>
      </c>
      <c r="B35" s="147" t="s">
        <v>152</v>
      </c>
    </row>
    <row r="37" spans="1:5" x14ac:dyDescent="0.2">
      <c r="A37" t="s">
        <v>153</v>
      </c>
    </row>
    <row r="38" spans="1:5" x14ac:dyDescent="0.2">
      <c r="A38" t="s">
        <v>154</v>
      </c>
    </row>
    <row r="39" spans="1:5" x14ac:dyDescent="0.2">
      <c r="A39" t="s">
        <v>173</v>
      </c>
    </row>
    <row r="41" spans="1:5" x14ac:dyDescent="0.2">
      <c r="A41" t="s">
        <v>48</v>
      </c>
    </row>
    <row r="42" spans="1:5" x14ac:dyDescent="0.2">
      <c r="A42" t="s">
        <v>49</v>
      </c>
    </row>
    <row r="43" spans="1:5" x14ac:dyDescent="0.2">
      <c r="A43" t="s">
        <v>100</v>
      </c>
    </row>
    <row r="46" spans="1:5" x14ac:dyDescent="0.2">
      <c r="A46" s="87" t="s">
        <v>77</v>
      </c>
    </row>
    <row r="47" spans="1:5" x14ac:dyDescent="0.2">
      <c r="A47" s="1" t="s">
        <v>151</v>
      </c>
      <c r="B47" t="s">
        <v>155</v>
      </c>
    </row>
    <row r="48" spans="1:5" x14ac:dyDescent="0.2">
      <c r="A48" s="1" t="s">
        <v>151</v>
      </c>
      <c r="B48" t="s">
        <v>156</v>
      </c>
    </row>
    <row r="49" spans="1:5" x14ac:dyDescent="0.2">
      <c r="A49" s="1" t="s">
        <v>151</v>
      </c>
      <c r="B49" t="s">
        <v>157</v>
      </c>
    </row>
    <row r="51" spans="1:5" x14ac:dyDescent="0.2">
      <c r="A51" s="87" t="s">
        <v>78</v>
      </c>
    </row>
    <row r="52" spans="1:5" x14ac:dyDescent="0.2">
      <c r="A52" t="s">
        <v>50</v>
      </c>
    </row>
    <row r="53" spans="1:5" x14ac:dyDescent="0.2">
      <c r="A53" t="s">
        <v>55</v>
      </c>
    </row>
    <row r="54" spans="1:5" x14ac:dyDescent="0.2">
      <c r="A54" t="s">
        <v>158</v>
      </c>
    </row>
    <row r="55" spans="1:5" x14ac:dyDescent="0.2">
      <c r="A55" t="s">
        <v>159</v>
      </c>
    </row>
    <row r="57" spans="1:5" x14ac:dyDescent="0.2">
      <c r="A57" s="87" t="s">
        <v>79</v>
      </c>
    </row>
    <row r="58" spans="1:5" x14ac:dyDescent="0.2">
      <c r="A58" t="s">
        <v>51</v>
      </c>
    </row>
    <row r="59" spans="1:5" x14ac:dyDescent="0.2">
      <c r="A59" t="s">
        <v>52</v>
      </c>
    </row>
    <row r="60" spans="1:5" x14ac:dyDescent="0.2">
      <c r="A60" t="s">
        <v>160</v>
      </c>
    </row>
    <row r="63" spans="1:5" x14ac:dyDescent="0.2">
      <c r="A63" s="186" t="s">
        <v>161</v>
      </c>
      <c r="B63" s="186"/>
      <c r="C63" s="186"/>
      <c r="D63" s="186"/>
      <c r="E63" s="186"/>
    </row>
    <row r="64" spans="1:5" x14ac:dyDescent="0.2">
      <c r="A64" s="186" t="s">
        <v>162</v>
      </c>
    </row>
    <row r="65" spans="1:5" ht="15" x14ac:dyDescent="0.25">
      <c r="A65" s="205" t="s">
        <v>163</v>
      </c>
      <c r="B65" s="205"/>
      <c r="C65" s="205"/>
      <c r="D65" s="205"/>
      <c r="E65" s="205"/>
    </row>
  </sheetData>
  <sheetProtection selectLockedCells="1"/>
  <mergeCells count="2">
    <mergeCell ref="B30:D30"/>
    <mergeCell ref="A65:E65"/>
  </mergeCells>
  <phoneticPr fontId="6" type="noConversion"/>
  <conditionalFormatting sqref="E14:E18">
    <cfRule type="cellIs" dxfId="307" priority="1" stopIfTrue="1" operator="equal">
      <formula>"WE"</formula>
    </cfRule>
  </conditionalFormatting>
  <printOptions horizontalCentered="1"/>
  <pageMargins left="0.35433070866141736" right="0.35433070866141736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>WE</v>
      </c>
      <c r="F3" s="5" t="str">
        <f t="shared" si="0"/>
        <v>WE</v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>WE</v>
      </c>
      <c r="M3" s="5" t="str">
        <f t="shared" si="0"/>
        <v>WE</v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>WE</v>
      </c>
      <c r="T3" s="5" t="str">
        <f t="shared" si="0"/>
        <v>WE</v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>WE</v>
      </c>
      <c r="AA3" s="5" t="str">
        <f t="shared" si="0"/>
        <v>WE</v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DATE(INFO!$C$12,8,B5)</f>
        <v>214</v>
      </c>
      <c r="C4" s="114">
        <f>DATE(INFO!$C$12,8,C5)</f>
        <v>215</v>
      </c>
      <c r="D4" s="114">
        <f>DATE(INFO!$C$12,8,D5)</f>
        <v>216</v>
      </c>
      <c r="E4" s="114">
        <f>DATE(INFO!$C$12,8,E5)</f>
        <v>217</v>
      </c>
      <c r="F4" s="114">
        <f>DATE(INFO!$C$12,8,F5)</f>
        <v>218</v>
      </c>
      <c r="G4" s="114">
        <f>DATE(INFO!$C$12,8,G5)</f>
        <v>219</v>
      </c>
      <c r="H4" s="114">
        <f>DATE(INFO!$C$12,8,H5)</f>
        <v>220</v>
      </c>
      <c r="I4" s="114">
        <f>DATE(INFO!$C$12,8,I5)</f>
        <v>221</v>
      </c>
      <c r="J4" s="114">
        <f>DATE(INFO!$C$12,8,J5)</f>
        <v>222</v>
      </c>
      <c r="K4" s="114">
        <f>DATE(INFO!$C$12,8,K5)</f>
        <v>223</v>
      </c>
      <c r="L4" s="114">
        <f>DATE(INFO!$C$12,8,L5)</f>
        <v>224</v>
      </c>
      <c r="M4" s="114">
        <f>DATE(INFO!$C$12,8,M5)</f>
        <v>225</v>
      </c>
      <c r="N4" s="114">
        <f>DATE(INFO!$C$12,8,N5)</f>
        <v>226</v>
      </c>
      <c r="O4" s="114">
        <f>DATE(INFO!$C$12,8,O5)</f>
        <v>227</v>
      </c>
      <c r="P4" s="114">
        <f>DATE(INFO!$C$12,8,P5)</f>
        <v>228</v>
      </c>
      <c r="Q4" s="114">
        <f>DATE(INFO!$C$12,8,Q5)</f>
        <v>229</v>
      </c>
      <c r="R4" s="114">
        <f>DATE(INFO!$C$12,8,R5)</f>
        <v>230</v>
      </c>
      <c r="S4" s="114">
        <f>DATE(INFO!$C$12,8,S5)</f>
        <v>231</v>
      </c>
      <c r="T4" s="114">
        <f>DATE(INFO!$C$12,8,T5)</f>
        <v>232</v>
      </c>
      <c r="U4" s="114">
        <f>DATE(INFO!$C$12,8,U5)</f>
        <v>233</v>
      </c>
      <c r="V4" s="114">
        <f>DATE(INFO!$C$12,8,V5)</f>
        <v>234</v>
      </c>
      <c r="W4" s="114">
        <f>DATE(INFO!$C$12,8,W5)</f>
        <v>235</v>
      </c>
      <c r="X4" s="114">
        <f>DATE(INFO!$C$12,8,X5)</f>
        <v>236</v>
      </c>
      <c r="Y4" s="114">
        <f>DATE(INFO!$C$12,8,Y5)</f>
        <v>237</v>
      </c>
      <c r="Z4" s="114">
        <f>DATE(INFO!$C$12,8,Z5)</f>
        <v>238</v>
      </c>
      <c r="AA4" s="114">
        <f>DATE(INFO!$C$12,8,AA5)</f>
        <v>239</v>
      </c>
      <c r="AB4" s="114">
        <f>DATE(INFO!$C$12,8,AB5)</f>
        <v>240</v>
      </c>
      <c r="AC4" s="114">
        <f>DATE(INFO!$C$12,8,AC5)</f>
        <v>241</v>
      </c>
      <c r="AD4" s="114">
        <f>DATE(INFO!$C$12,8,AD5)</f>
        <v>242</v>
      </c>
      <c r="AE4" s="114">
        <f>DATE(INFO!$C$12,8,AE5)</f>
        <v>243</v>
      </c>
      <c r="AF4" s="114">
        <f>DATE(INFO!$C$12,8,AF5)</f>
        <v>244</v>
      </c>
      <c r="AG4"/>
    </row>
    <row r="5" spans="1:46" s="4" customFormat="1" ht="21.75" customHeight="1" thickTop="1" thickBot="1" x14ac:dyDescent="0.25">
      <c r="A5" s="86" t="str">
        <f>"Augustus "&amp;INFO!C12</f>
        <v xml:space="preserve">Augustus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uiJUevGli3p84kPa17cmsi1hM1cGaH2XX6LpRGOvnKYGI0cSMd/sj8qiQmr9Uox5qgOatCLwdasCmDLAdWhfcg==" saltValue="zQiowor9k3rQG3Tw+3TTQQ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119" priority="47" stopIfTrue="1" operator="equal">
      <formula>"WE"</formula>
    </cfRule>
  </conditionalFormatting>
  <conditionalFormatting sqref="AI36:AI48">
    <cfRule type="cellIs" dxfId="118" priority="48" stopIfTrue="1" operator="greaterThan">
      <formula>0</formula>
    </cfRule>
  </conditionalFormatting>
  <conditionalFormatting sqref="AG20:AG23 AG6:AG10 AG17:AG18">
    <cfRule type="cellIs" dxfId="117" priority="32" stopIfTrue="1" operator="equal">
      <formula>"WE"</formula>
    </cfRule>
  </conditionalFormatting>
  <conditionalFormatting sqref="AG11:AG16">
    <cfRule type="cellIs" dxfId="116" priority="27" stopIfTrue="1" operator="equal">
      <formula>"WE"</formula>
    </cfRule>
  </conditionalFormatting>
  <conditionalFormatting sqref="B24:AF24">
    <cfRule type="cellIs" dxfId="115" priority="21" stopIfTrue="1" operator="equal">
      <formula>1</formula>
    </cfRule>
  </conditionalFormatting>
  <conditionalFormatting sqref="B6:D6 F6:AF6">
    <cfRule type="cellIs" dxfId="114" priority="15" stopIfTrue="1" operator="equal">
      <formula>1</formula>
    </cfRule>
  </conditionalFormatting>
  <conditionalFormatting sqref="E10:AE10">
    <cfRule type="cellIs" dxfId="113" priority="16" stopIfTrue="1" operator="equal">
      <formula>1</formula>
    </cfRule>
  </conditionalFormatting>
  <conditionalFormatting sqref="B7:D7 G7:AF7">
    <cfRule type="cellIs" dxfId="112" priority="17" stopIfTrue="1" operator="equal">
      <formula>1</formula>
    </cfRule>
    <cfRule type="cellIs" dxfId="111" priority="18" stopIfTrue="1" operator="equal">
      <formula>2</formula>
    </cfRule>
    <cfRule type="cellIs" dxfId="110" priority="19" stopIfTrue="1" operator="equal">
      <formula>3</formula>
    </cfRule>
  </conditionalFormatting>
  <conditionalFormatting sqref="B10">
    <cfRule type="cellIs" dxfId="109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108" priority="11" stopIfTrue="1" operator="equal">
      <formula>2</formula>
    </cfRule>
    <cfRule type="cellIs" dxfId="107" priority="12" stopIfTrue="1" operator="equal">
      <formula>1</formula>
    </cfRule>
  </conditionalFormatting>
  <conditionalFormatting sqref="B11:D11 AF11">
    <cfRule type="cellIs" dxfId="106" priority="13" stopIfTrue="1" operator="equal">
      <formula>1</formula>
    </cfRule>
    <cfRule type="cellIs" dxfId="105" priority="14" stopIfTrue="1" operator="equal">
      <formula>2</formula>
    </cfRule>
  </conditionalFormatting>
  <conditionalFormatting sqref="F7">
    <cfRule type="cellIs" dxfId="104" priority="7" stopIfTrue="1" operator="equal">
      <formula>1</formula>
    </cfRule>
    <cfRule type="cellIs" dxfId="103" priority="8" stopIfTrue="1" operator="equal">
      <formula>2</formula>
    </cfRule>
    <cfRule type="cellIs" dxfId="102" priority="9" stopIfTrue="1" operator="equal">
      <formula>3</formula>
    </cfRule>
  </conditionalFormatting>
  <conditionalFormatting sqref="E7">
    <cfRule type="cellIs" dxfId="101" priority="4" stopIfTrue="1" operator="equal">
      <formula>1</formula>
    </cfRule>
    <cfRule type="cellIs" dxfId="100" priority="5" stopIfTrue="1" operator="equal">
      <formula>2</formula>
    </cfRule>
    <cfRule type="cellIs" dxfId="99" priority="6" stopIfTrue="1" operator="equal">
      <formula>3</formula>
    </cfRule>
  </conditionalFormatting>
  <conditionalFormatting sqref="B22:AF23">
    <cfRule type="cellIs" dxfId="98" priority="3" stopIfTrue="1" operator="equal">
      <formula>1</formula>
    </cfRule>
  </conditionalFormatting>
  <conditionalFormatting sqref="E6">
    <cfRule type="cellIs" dxfId="97" priority="2" stopIfTrue="1" operator="equal">
      <formula>1</formula>
    </cfRule>
  </conditionalFormatting>
  <conditionalFormatting sqref="AG49:AG50">
    <cfRule type="cellIs" dxfId="96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9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9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9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900-000003000000}">
      <formula1>$AM$7:$AM$9</formula1>
    </dataValidation>
    <dataValidation type="list" allowBlank="1" showInputMessage="1" showErrorMessage="1" sqref="C8:AF8" xr:uid="{00000000-0002-0000-0900-000004000000}">
      <formula1>$AM$7:$AM$9</formula1>
    </dataValidation>
    <dataValidation type="list" allowBlank="1" showInputMessage="1" showErrorMessage="1" sqref="B6:AF6" xr:uid="{00000000-0002-0000-09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9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>WE</v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>WE</v>
      </c>
      <c r="J3" s="5" t="str">
        <f t="shared" si="0"/>
        <v>WE</v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>WE</v>
      </c>
      <c r="Q3" s="5" t="str">
        <f t="shared" si="0"/>
        <v>WE</v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>WE</v>
      </c>
      <c r="X3" s="5" t="str">
        <f t="shared" si="0"/>
        <v>WE</v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>WE</v>
      </c>
      <c r="AE3" s="5" t="str">
        <f t="shared" si="0"/>
        <v>WE</v>
      </c>
      <c r="AF3" s="5" t="str">
        <f t="shared" si="0"/>
        <v/>
      </c>
      <c r="AG3" s="5"/>
    </row>
    <row r="4" spans="1:46" ht="13.5" thickBot="1" x14ac:dyDescent="0.25">
      <c r="B4" s="114">
        <f>DATE(INFO!$C$12,9,B5)</f>
        <v>245</v>
      </c>
      <c r="C4" s="114">
        <f>DATE(INFO!$C$12,9,C5)</f>
        <v>246</v>
      </c>
      <c r="D4" s="114">
        <f>DATE(INFO!$C$12,9,D5)</f>
        <v>247</v>
      </c>
      <c r="E4" s="114">
        <f>DATE(INFO!$C$12,9,E5)</f>
        <v>248</v>
      </c>
      <c r="F4" s="114">
        <f>DATE(INFO!$C$12,9,F5)</f>
        <v>249</v>
      </c>
      <c r="G4" s="114">
        <f>DATE(INFO!$C$12,9,G5)</f>
        <v>250</v>
      </c>
      <c r="H4" s="114">
        <f>DATE(INFO!$C$12,9,H5)</f>
        <v>251</v>
      </c>
      <c r="I4" s="114">
        <f>DATE(INFO!$C$12,9,I5)</f>
        <v>252</v>
      </c>
      <c r="J4" s="114">
        <f>DATE(INFO!$C$12,9,J5)</f>
        <v>253</v>
      </c>
      <c r="K4" s="114">
        <f>DATE(INFO!$C$12,9,K5)</f>
        <v>254</v>
      </c>
      <c r="L4" s="114">
        <f>DATE(INFO!$C$12,9,L5)</f>
        <v>255</v>
      </c>
      <c r="M4" s="114">
        <f>DATE(INFO!$C$12,9,M5)</f>
        <v>256</v>
      </c>
      <c r="N4" s="114">
        <f>DATE(INFO!$C$12,9,N5)</f>
        <v>257</v>
      </c>
      <c r="O4" s="114">
        <f>DATE(INFO!$C$12,9,O5)</f>
        <v>258</v>
      </c>
      <c r="P4" s="114">
        <f>DATE(INFO!$C$12,9,P5)</f>
        <v>259</v>
      </c>
      <c r="Q4" s="114">
        <f>DATE(INFO!$C$12,9,Q5)</f>
        <v>260</v>
      </c>
      <c r="R4" s="114">
        <f>DATE(INFO!$C$12,9,R5)</f>
        <v>261</v>
      </c>
      <c r="S4" s="114">
        <f>DATE(INFO!$C$12,9,S5)</f>
        <v>262</v>
      </c>
      <c r="T4" s="114">
        <f>DATE(INFO!$C$12,9,T5)</f>
        <v>263</v>
      </c>
      <c r="U4" s="114">
        <f>DATE(INFO!$C$12,9,U5)</f>
        <v>264</v>
      </c>
      <c r="V4" s="114">
        <f>DATE(INFO!$C$12,9,V5)</f>
        <v>265</v>
      </c>
      <c r="W4" s="114">
        <f>DATE(INFO!$C$12,9,W5)</f>
        <v>266</v>
      </c>
      <c r="X4" s="114">
        <f>DATE(INFO!$C$12,9,X5)</f>
        <v>267</v>
      </c>
      <c r="Y4" s="114">
        <f>DATE(INFO!$C$12,9,Y5)</f>
        <v>268</v>
      </c>
      <c r="Z4" s="114">
        <f>DATE(INFO!$C$12,9,Z5)</f>
        <v>269</v>
      </c>
      <c r="AA4" s="114">
        <f>DATE(INFO!$C$12,9,AA5)</f>
        <v>270</v>
      </c>
      <c r="AB4" s="114">
        <f>DATE(INFO!$C$12,9,AB5)</f>
        <v>271</v>
      </c>
      <c r="AC4" s="114">
        <f>DATE(INFO!$C$12,9,AC5)</f>
        <v>272</v>
      </c>
      <c r="AD4" s="114">
        <f>DATE(INFO!$C$12,9,AD5)</f>
        <v>273</v>
      </c>
      <c r="AE4" s="114">
        <f>DATE(INFO!$C$12,9,AE5)</f>
        <v>274</v>
      </c>
      <c r="AF4" s="114">
        <f>DATE(INFO!$C$12,9,AF5)</f>
        <v>275</v>
      </c>
      <c r="AG4"/>
    </row>
    <row r="5" spans="1:46" s="4" customFormat="1" ht="21.75" customHeight="1" thickTop="1" thickBot="1" x14ac:dyDescent="0.25">
      <c r="A5" s="86" t="str">
        <f>"September "&amp;INFO!C12</f>
        <v xml:space="preserve">September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0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0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0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0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0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0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0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0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N24" s="10"/>
    </row>
    <row r="25" spans="1:40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0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0" ht="19.5" customHeight="1" x14ac:dyDescent="0.2">
      <c r="A27" s="113" t="s">
        <v>74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0" ht="19.5" customHeight="1" x14ac:dyDescent="0.2">
      <c r="A28" s="113" t="s">
        <v>74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0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0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0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0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mzzC0DvLM1ISIVk3FdkAY5JXoJ2qVb03C13ULuN8hLakkXLGwioFkVp5hkVQ/awu2jWYpC1pgLcZLJLXOgKMtA==" saltValue="nD8rn8dJ5pPKgEpGPl2dMw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95" priority="47" stopIfTrue="1" operator="equal">
      <formula>"WE"</formula>
    </cfRule>
  </conditionalFormatting>
  <conditionalFormatting sqref="AI36:AI48">
    <cfRule type="cellIs" dxfId="94" priority="48" stopIfTrue="1" operator="greaterThan">
      <formula>0</formula>
    </cfRule>
  </conditionalFormatting>
  <conditionalFormatting sqref="AG20:AG23 AG6:AG10 AG17:AG18">
    <cfRule type="cellIs" dxfId="93" priority="32" stopIfTrue="1" operator="equal">
      <formula>"WE"</formula>
    </cfRule>
  </conditionalFormatting>
  <conditionalFormatting sqref="AG11:AG16">
    <cfRule type="cellIs" dxfId="92" priority="27" stopIfTrue="1" operator="equal">
      <formula>"WE"</formula>
    </cfRule>
  </conditionalFormatting>
  <conditionalFormatting sqref="B24:AF24">
    <cfRule type="cellIs" dxfId="91" priority="21" stopIfTrue="1" operator="equal">
      <formula>1</formula>
    </cfRule>
  </conditionalFormatting>
  <conditionalFormatting sqref="B6:D6 F6:AF6">
    <cfRule type="cellIs" dxfId="90" priority="15" stopIfTrue="1" operator="equal">
      <formula>1</formula>
    </cfRule>
  </conditionalFormatting>
  <conditionalFormatting sqref="E10:AE10">
    <cfRule type="cellIs" dxfId="89" priority="16" stopIfTrue="1" operator="equal">
      <formula>1</formula>
    </cfRule>
  </conditionalFormatting>
  <conditionalFormatting sqref="B7:D7 G7:AF7">
    <cfRule type="cellIs" dxfId="88" priority="17" stopIfTrue="1" operator="equal">
      <formula>1</formula>
    </cfRule>
    <cfRule type="cellIs" dxfId="87" priority="18" stopIfTrue="1" operator="equal">
      <formula>2</formula>
    </cfRule>
    <cfRule type="cellIs" dxfId="86" priority="19" stopIfTrue="1" operator="equal">
      <formula>3</formula>
    </cfRule>
  </conditionalFormatting>
  <conditionalFormatting sqref="B10">
    <cfRule type="cellIs" dxfId="85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84" priority="11" stopIfTrue="1" operator="equal">
      <formula>2</formula>
    </cfRule>
    <cfRule type="cellIs" dxfId="83" priority="12" stopIfTrue="1" operator="equal">
      <formula>1</formula>
    </cfRule>
  </conditionalFormatting>
  <conditionalFormatting sqref="B11:D11 AF11">
    <cfRule type="cellIs" dxfId="82" priority="13" stopIfTrue="1" operator="equal">
      <formula>1</formula>
    </cfRule>
    <cfRule type="cellIs" dxfId="81" priority="14" stopIfTrue="1" operator="equal">
      <formula>2</formula>
    </cfRule>
  </conditionalFormatting>
  <conditionalFormatting sqref="F7">
    <cfRule type="cellIs" dxfId="80" priority="7" stopIfTrue="1" operator="equal">
      <formula>1</formula>
    </cfRule>
    <cfRule type="cellIs" dxfId="79" priority="8" stopIfTrue="1" operator="equal">
      <formula>2</formula>
    </cfRule>
    <cfRule type="cellIs" dxfId="78" priority="9" stopIfTrue="1" operator="equal">
      <formula>3</formula>
    </cfRule>
  </conditionalFormatting>
  <conditionalFormatting sqref="E7">
    <cfRule type="cellIs" dxfId="77" priority="4" stopIfTrue="1" operator="equal">
      <formula>1</formula>
    </cfRule>
    <cfRule type="cellIs" dxfId="76" priority="5" stopIfTrue="1" operator="equal">
      <formula>2</formula>
    </cfRule>
    <cfRule type="cellIs" dxfId="75" priority="6" stopIfTrue="1" operator="equal">
      <formula>3</formula>
    </cfRule>
  </conditionalFormatting>
  <conditionalFormatting sqref="B22:AF23">
    <cfRule type="cellIs" dxfId="74" priority="3" stopIfTrue="1" operator="equal">
      <formula>1</formula>
    </cfRule>
  </conditionalFormatting>
  <conditionalFormatting sqref="E6">
    <cfRule type="cellIs" dxfId="73" priority="2" stopIfTrue="1" operator="equal">
      <formula>1</formula>
    </cfRule>
  </conditionalFormatting>
  <conditionalFormatting sqref="AG49:AG50">
    <cfRule type="cellIs" dxfId="72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A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A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A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A00-000003000000}">
      <formula1>$AM$7:$AM$9</formula1>
    </dataValidation>
    <dataValidation type="list" allowBlank="1" showInputMessage="1" showErrorMessage="1" sqref="C8:AF8" xr:uid="{00000000-0002-0000-0A00-000004000000}">
      <formula1>$AM$7:$AM$9</formula1>
    </dataValidation>
    <dataValidation type="list" allowBlank="1" showInputMessage="1" showErrorMessage="1" sqref="B6:AF6" xr:uid="{00000000-0002-0000-0A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A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>WE</v>
      </c>
      <c r="H3" s="5" t="str">
        <f t="shared" si="0"/>
        <v>WE</v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>WE</v>
      </c>
      <c r="O3" s="5" t="str">
        <f t="shared" si="0"/>
        <v>WE</v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>WE</v>
      </c>
      <c r="V3" s="5" t="str">
        <f t="shared" si="0"/>
        <v>WE</v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>WE</v>
      </c>
      <c r="AC3" s="5" t="str">
        <f t="shared" si="0"/>
        <v>WE</v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DATE(INFO!$C$12,10,B5)</f>
        <v>275</v>
      </c>
      <c r="C4" s="114">
        <f>DATE(INFO!$C$12,10,C5)</f>
        <v>276</v>
      </c>
      <c r="D4" s="114">
        <f>DATE(INFO!$C$12,10,D5)</f>
        <v>277</v>
      </c>
      <c r="E4" s="114">
        <f>DATE(INFO!$C$12,10,E5)</f>
        <v>278</v>
      </c>
      <c r="F4" s="114">
        <f>DATE(INFO!$C$12,10,F5)</f>
        <v>279</v>
      </c>
      <c r="G4" s="114">
        <f>DATE(INFO!$C$12,10,G5)</f>
        <v>280</v>
      </c>
      <c r="H4" s="114">
        <f>DATE(INFO!$C$12,10,H5)</f>
        <v>281</v>
      </c>
      <c r="I4" s="114">
        <f>DATE(INFO!$C$12,10,I5)</f>
        <v>282</v>
      </c>
      <c r="J4" s="114">
        <f>DATE(INFO!$C$12,10,J5)</f>
        <v>283</v>
      </c>
      <c r="K4" s="114">
        <f>DATE(INFO!$C$12,10,K5)</f>
        <v>284</v>
      </c>
      <c r="L4" s="114">
        <f>DATE(INFO!$C$12,10,L5)</f>
        <v>285</v>
      </c>
      <c r="M4" s="114">
        <f>DATE(INFO!$C$12,10,M5)</f>
        <v>286</v>
      </c>
      <c r="N4" s="114">
        <f>DATE(INFO!$C$12,10,N5)</f>
        <v>287</v>
      </c>
      <c r="O4" s="114">
        <f>DATE(INFO!$C$12,10,O5)</f>
        <v>288</v>
      </c>
      <c r="P4" s="114">
        <f>DATE(INFO!$C$12,10,P5)</f>
        <v>289</v>
      </c>
      <c r="Q4" s="114">
        <f>DATE(INFO!$C$12,10,Q5)</f>
        <v>290</v>
      </c>
      <c r="R4" s="114">
        <f>DATE(INFO!$C$12,10,R5)</f>
        <v>291</v>
      </c>
      <c r="S4" s="114">
        <f>DATE(INFO!$C$12,10,S5)</f>
        <v>292</v>
      </c>
      <c r="T4" s="114">
        <f>DATE(INFO!$C$12,10,T5)</f>
        <v>293</v>
      </c>
      <c r="U4" s="114">
        <f>DATE(INFO!$C$12,10,U5)</f>
        <v>294</v>
      </c>
      <c r="V4" s="114">
        <f>DATE(INFO!$C$12,10,V5)</f>
        <v>295</v>
      </c>
      <c r="W4" s="114">
        <f>DATE(INFO!$C$12,10,W5)</f>
        <v>296</v>
      </c>
      <c r="X4" s="114">
        <f>DATE(INFO!$C$12,10,X5)</f>
        <v>297</v>
      </c>
      <c r="Y4" s="114">
        <f>DATE(INFO!$C$12,10,Y5)</f>
        <v>298</v>
      </c>
      <c r="Z4" s="114">
        <f>DATE(INFO!$C$12,10,Z5)</f>
        <v>299</v>
      </c>
      <c r="AA4" s="114">
        <f>DATE(INFO!$C$12,10,AA5)</f>
        <v>300</v>
      </c>
      <c r="AB4" s="114">
        <f>DATE(INFO!$C$12,10,AB5)</f>
        <v>301</v>
      </c>
      <c r="AC4" s="114">
        <f>DATE(INFO!$C$12,10,AC5)</f>
        <v>302</v>
      </c>
      <c r="AD4" s="114">
        <f>DATE(INFO!$C$12,10,AD5)</f>
        <v>303</v>
      </c>
      <c r="AE4" s="114">
        <f>DATE(INFO!$C$12,10,AE5)</f>
        <v>304</v>
      </c>
      <c r="AF4" s="114">
        <f>DATE(INFO!$C$12,10,AF5)</f>
        <v>305</v>
      </c>
      <c r="AG4"/>
    </row>
    <row r="5" spans="1:46" s="4" customFormat="1" ht="21.75" customHeight="1" thickTop="1" thickBot="1" x14ac:dyDescent="0.25">
      <c r="A5" s="86" t="str">
        <f>"Oktober "&amp;INFO!C12</f>
        <v xml:space="preserve">Oktober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SKscNGq/L0+vwCmMbA/LmIi5AJ64hm4vw57+rvptS/DkPDK0fusz60iboNgwMFPBAcJsBzg9DIA04xpCXmSJmg==" saltValue="610OSCF9cznDdy6FeCk3dw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71" priority="47" stopIfTrue="1" operator="equal">
      <formula>"WE"</formula>
    </cfRule>
  </conditionalFormatting>
  <conditionalFormatting sqref="AI36:AI48">
    <cfRule type="cellIs" dxfId="70" priority="48" stopIfTrue="1" operator="greaterThan">
      <formula>0</formula>
    </cfRule>
  </conditionalFormatting>
  <conditionalFormatting sqref="AG20:AG23 AG6:AG10 AG17:AG18">
    <cfRule type="cellIs" dxfId="69" priority="32" stopIfTrue="1" operator="equal">
      <formula>"WE"</formula>
    </cfRule>
  </conditionalFormatting>
  <conditionalFormatting sqref="AG11:AG16">
    <cfRule type="cellIs" dxfId="68" priority="27" stopIfTrue="1" operator="equal">
      <formula>"WE"</formula>
    </cfRule>
  </conditionalFormatting>
  <conditionalFormatting sqref="B24:AF24">
    <cfRule type="cellIs" dxfId="67" priority="21" stopIfTrue="1" operator="equal">
      <formula>1</formula>
    </cfRule>
  </conditionalFormatting>
  <conditionalFormatting sqref="B6:D6 F6:AF6">
    <cfRule type="cellIs" dxfId="66" priority="15" stopIfTrue="1" operator="equal">
      <formula>1</formula>
    </cfRule>
  </conditionalFormatting>
  <conditionalFormatting sqref="E10:AE10">
    <cfRule type="cellIs" dxfId="65" priority="16" stopIfTrue="1" operator="equal">
      <formula>1</formula>
    </cfRule>
  </conditionalFormatting>
  <conditionalFormatting sqref="B7:D7 G7:AF7">
    <cfRule type="cellIs" dxfId="64" priority="17" stopIfTrue="1" operator="equal">
      <formula>1</formula>
    </cfRule>
    <cfRule type="cellIs" dxfId="63" priority="18" stopIfTrue="1" operator="equal">
      <formula>2</formula>
    </cfRule>
    <cfRule type="cellIs" dxfId="62" priority="19" stopIfTrue="1" operator="equal">
      <formula>3</formula>
    </cfRule>
  </conditionalFormatting>
  <conditionalFormatting sqref="B10">
    <cfRule type="cellIs" dxfId="61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60" priority="11" stopIfTrue="1" operator="equal">
      <formula>2</formula>
    </cfRule>
    <cfRule type="cellIs" dxfId="59" priority="12" stopIfTrue="1" operator="equal">
      <formula>1</formula>
    </cfRule>
  </conditionalFormatting>
  <conditionalFormatting sqref="B11:D11 AF11">
    <cfRule type="cellIs" dxfId="58" priority="13" stopIfTrue="1" operator="equal">
      <formula>1</formula>
    </cfRule>
    <cfRule type="cellIs" dxfId="57" priority="14" stopIfTrue="1" operator="equal">
      <formula>2</formula>
    </cfRule>
  </conditionalFormatting>
  <conditionalFormatting sqref="F7">
    <cfRule type="cellIs" dxfId="56" priority="7" stopIfTrue="1" operator="equal">
      <formula>1</formula>
    </cfRule>
    <cfRule type="cellIs" dxfId="55" priority="8" stopIfTrue="1" operator="equal">
      <formula>2</formula>
    </cfRule>
    <cfRule type="cellIs" dxfId="54" priority="9" stopIfTrue="1" operator="equal">
      <formula>3</formula>
    </cfRule>
  </conditionalFormatting>
  <conditionalFormatting sqref="E7">
    <cfRule type="cellIs" dxfId="53" priority="4" stopIfTrue="1" operator="equal">
      <formula>1</formula>
    </cfRule>
    <cfRule type="cellIs" dxfId="52" priority="5" stopIfTrue="1" operator="equal">
      <formula>2</formula>
    </cfRule>
    <cfRule type="cellIs" dxfId="51" priority="6" stopIfTrue="1" operator="equal">
      <formula>3</formula>
    </cfRule>
  </conditionalFormatting>
  <conditionalFormatting sqref="B22:AF23">
    <cfRule type="cellIs" dxfId="50" priority="3" stopIfTrue="1" operator="equal">
      <formula>1</formula>
    </cfRule>
  </conditionalFormatting>
  <conditionalFormatting sqref="E6">
    <cfRule type="cellIs" dxfId="49" priority="2" stopIfTrue="1" operator="equal">
      <formula>1</formula>
    </cfRule>
  </conditionalFormatting>
  <conditionalFormatting sqref="AG49:AG50">
    <cfRule type="cellIs" dxfId="48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B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B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B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B00-000003000000}">
      <formula1>$AM$7:$AM$9</formula1>
    </dataValidation>
    <dataValidation type="list" allowBlank="1" showInputMessage="1" showErrorMessage="1" sqref="C8:AF8" xr:uid="{00000000-0002-0000-0B00-000004000000}">
      <formula1>$AM$7:$AM$9</formula1>
    </dataValidation>
    <dataValidation type="list" allowBlank="1" showInputMessage="1" showErrorMessage="1" sqref="B6:AF6" xr:uid="{00000000-0002-0000-0B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B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>WE</v>
      </c>
      <c r="E3" s="5" t="str">
        <f t="shared" si="0"/>
        <v>WE</v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>WE</v>
      </c>
      <c r="L3" s="5" t="str">
        <f t="shared" si="0"/>
        <v>WE</v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>WE</v>
      </c>
      <c r="S3" s="5" t="str">
        <f t="shared" si="0"/>
        <v>WE</v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>WE</v>
      </c>
      <c r="Z3" s="5" t="str">
        <f t="shared" si="0"/>
        <v>WE</v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>WE</v>
      </c>
      <c r="AG3" s="5"/>
    </row>
    <row r="4" spans="1:46" ht="13.5" thickBot="1" x14ac:dyDescent="0.25">
      <c r="B4" s="114">
        <f>DATE(INFO!$C$12,11,B5)</f>
        <v>306</v>
      </c>
      <c r="C4" s="114">
        <f>DATE(INFO!$C$12,11,C5)</f>
        <v>307</v>
      </c>
      <c r="D4" s="114">
        <f>DATE(INFO!$C$12,11,D5)</f>
        <v>308</v>
      </c>
      <c r="E4" s="114">
        <f>DATE(INFO!$C$12,11,E5)</f>
        <v>309</v>
      </c>
      <c r="F4" s="114">
        <f>DATE(INFO!$C$12,11,F5)</f>
        <v>310</v>
      </c>
      <c r="G4" s="114">
        <f>DATE(INFO!$C$12,11,G5)</f>
        <v>311</v>
      </c>
      <c r="H4" s="114">
        <f>DATE(INFO!$C$12,11,H5)</f>
        <v>312</v>
      </c>
      <c r="I4" s="114">
        <f>DATE(INFO!$C$12,11,I5)</f>
        <v>313</v>
      </c>
      <c r="J4" s="114">
        <f>DATE(INFO!$C$12,11,J5)</f>
        <v>314</v>
      </c>
      <c r="K4" s="114">
        <f>DATE(INFO!$C$12,11,K5)</f>
        <v>315</v>
      </c>
      <c r="L4" s="114">
        <f>DATE(INFO!$C$12,11,L5)</f>
        <v>316</v>
      </c>
      <c r="M4" s="114">
        <f>DATE(INFO!$C$12,11,M5)</f>
        <v>317</v>
      </c>
      <c r="N4" s="114">
        <f>DATE(INFO!$C$12,11,N5)</f>
        <v>318</v>
      </c>
      <c r="O4" s="114">
        <f>DATE(INFO!$C$12,11,O5)</f>
        <v>319</v>
      </c>
      <c r="P4" s="114">
        <f>DATE(INFO!$C$12,11,P5)</f>
        <v>320</v>
      </c>
      <c r="Q4" s="114">
        <f>DATE(INFO!$C$12,11,Q5)</f>
        <v>321</v>
      </c>
      <c r="R4" s="114">
        <f>DATE(INFO!$C$12,11,R5)</f>
        <v>322</v>
      </c>
      <c r="S4" s="114">
        <f>DATE(INFO!$C$12,11,S5)</f>
        <v>323</v>
      </c>
      <c r="T4" s="114">
        <f>DATE(INFO!$C$12,11,T5)</f>
        <v>324</v>
      </c>
      <c r="U4" s="114">
        <f>DATE(INFO!$C$12,11,U5)</f>
        <v>325</v>
      </c>
      <c r="V4" s="114">
        <f>DATE(INFO!$C$12,11,V5)</f>
        <v>326</v>
      </c>
      <c r="W4" s="114">
        <f>DATE(INFO!$C$12,11,W5)</f>
        <v>327</v>
      </c>
      <c r="X4" s="114">
        <f>DATE(INFO!$C$12,11,X5)</f>
        <v>328</v>
      </c>
      <c r="Y4" s="114">
        <f>DATE(INFO!$C$12,11,Y5)</f>
        <v>329</v>
      </c>
      <c r="Z4" s="114">
        <f>DATE(INFO!$C$12,11,Z5)</f>
        <v>330</v>
      </c>
      <c r="AA4" s="114">
        <f>DATE(INFO!$C$12,11,AA5)</f>
        <v>331</v>
      </c>
      <c r="AB4" s="114">
        <f>DATE(INFO!$C$12,11,AB5)</f>
        <v>332</v>
      </c>
      <c r="AC4" s="114">
        <f>DATE(INFO!$C$12,11,AC5)</f>
        <v>333</v>
      </c>
      <c r="AD4" s="114">
        <f>DATE(INFO!$C$12,11,AD5)</f>
        <v>334</v>
      </c>
      <c r="AE4" s="114">
        <f>DATE(INFO!$C$12,11,AE5)</f>
        <v>335</v>
      </c>
      <c r="AF4" s="114">
        <f>DATE(INFO!$C$12,11,AF5)</f>
        <v>336</v>
      </c>
      <c r="AG4"/>
    </row>
    <row r="5" spans="1:46" s="4" customFormat="1" ht="21.75" customHeight="1" thickTop="1" thickBot="1" x14ac:dyDescent="0.25">
      <c r="A5" s="86" t="str">
        <f>"November "&amp;INFO!C12</f>
        <v xml:space="preserve">November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3" t="s">
        <v>74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3" t="s">
        <v>74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fS0+hEqp1lDLfpq7b9BmT6GQC9IeE5KOKBc1uHGJ2xh3IaY/J6tm5KgdmhqFA3eWHIbDl42VyAhP3o9Lotbrcg==" saltValue="/lPaLz1wH30SUwEI96ntWQ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47" priority="47" stopIfTrue="1" operator="equal">
      <formula>"WE"</formula>
    </cfRule>
  </conditionalFormatting>
  <conditionalFormatting sqref="AI36:AI48">
    <cfRule type="cellIs" dxfId="46" priority="48" stopIfTrue="1" operator="greaterThan">
      <formula>0</formula>
    </cfRule>
  </conditionalFormatting>
  <conditionalFormatting sqref="AG20:AG23 AG6:AG10 AG17:AG18">
    <cfRule type="cellIs" dxfId="45" priority="32" stopIfTrue="1" operator="equal">
      <formula>"WE"</formula>
    </cfRule>
  </conditionalFormatting>
  <conditionalFormatting sqref="AG11:AG16">
    <cfRule type="cellIs" dxfId="44" priority="27" stopIfTrue="1" operator="equal">
      <formula>"WE"</formula>
    </cfRule>
  </conditionalFormatting>
  <conditionalFormatting sqref="B24:AF24">
    <cfRule type="cellIs" dxfId="43" priority="21" stopIfTrue="1" operator="equal">
      <formula>1</formula>
    </cfRule>
  </conditionalFormatting>
  <conditionalFormatting sqref="B6:D6 F6:AF6">
    <cfRule type="cellIs" dxfId="42" priority="15" stopIfTrue="1" operator="equal">
      <formula>1</formula>
    </cfRule>
  </conditionalFormatting>
  <conditionalFormatting sqref="E10:AE10">
    <cfRule type="cellIs" dxfId="41" priority="16" stopIfTrue="1" operator="equal">
      <formula>1</formula>
    </cfRule>
  </conditionalFormatting>
  <conditionalFormatting sqref="B7:D7 G7:AF7">
    <cfRule type="cellIs" dxfId="40" priority="17" stopIfTrue="1" operator="equal">
      <formula>1</formula>
    </cfRule>
    <cfRule type="cellIs" dxfId="39" priority="18" stopIfTrue="1" operator="equal">
      <formula>2</formula>
    </cfRule>
    <cfRule type="cellIs" dxfId="38" priority="19" stopIfTrue="1" operator="equal">
      <formula>3</formula>
    </cfRule>
  </conditionalFormatting>
  <conditionalFormatting sqref="B10">
    <cfRule type="cellIs" dxfId="37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36" priority="11" stopIfTrue="1" operator="equal">
      <formula>2</formula>
    </cfRule>
    <cfRule type="cellIs" dxfId="35" priority="12" stopIfTrue="1" operator="equal">
      <formula>1</formula>
    </cfRule>
  </conditionalFormatting>
  <conditionalFormatting sqref="B11:D11 AF11">
    <cfRule type="cellIs" dxfId="34" priority="13" stopIfTrue="1" operator="equal">
      <formula>1</formula>
    </cfRule>
    <cfRule type="cellIs" dxfId="33" priority="14" stopIfTrue="1" operator="equal">
      <formula>2</formula>
    </cfRule>
  </conditionalFormatting>
  <conditionalFormatting sqref="F7">
    <cfRule type="cellIs" dxfId="32" priority="7" stopIfTrue="1" operator="equal">
      <formula>1</formula>
    </cfRule>
    <cfRule type="cellIs" dxfId="31" priority="8" stopIfTrue="1" operator="equal">
      <formula>2</formula>
    </cfRule>
    <cfRule type="cellIs" dxfId="30" priority="9" stopIfTrue="1" operator="equal">
      <formula>3</formula>
    </cfRule>
  </conditionalFormatting>
  <conditionalFormatting sqref="E7">
    <cfRule type="cellIs" dxfId="29" priority="4" stopIfTrue="1" operator="equal">
      <formula>1</formula>
    </cfRule>
    <cfRule type="cellIs" dxfId="28" priority="5" stopIfTrue="1" operator="equal">
      <formula>2</formula>
    </cfRule>
    <cfRule type="cellIs" dxfId="27" priority="6" stopIfTrue="1" operator="equal">
      <formula>3</formula>
    </cfRule>
  </conditionalFormatting>
  <conditionalFormatting sqref="B22:AF23">
    <cfRule type="cellIs" dxfId="26" priority="3" stopIfTrue="1" operator="equal">
      <formula>1</formula>
    </cfRule>
  </conditionalFormatting>
  <conditionalFormatting sqref="E6">
    <cfRule type="cellIs" dxfId="25" priority="2" stopIfTrue="1" operator="equal">
      <formula>1</formula>
    </cfRule>
  </conditionalFormatting>
  <conditionalFormatting sqref="AG49:AG50">
    <cfRule type="cellIs" dxfId="24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C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C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C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C00-000003000000}">
      <formula1>$AM$7:$AM$9</formula1>
    </dataValidation>
    <dataValidation type="list" allowBlank="1" showInputMessage="1" showErrorMessage="1" sqref="C8:AF8" xr:uid="{00000000-0002-0000-0C00-000004000000}">
      <formula1>$AM$7:$AM$9</formula1>
    </dataValidation>
    <dataValidation type="list" allowBlank="1" showInputMessage="1" showErrorMessage="1" sqref="B6:AF6" xr:uid="{00000000-0002-0000-0C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C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0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E3" si="0">IF(6=(WEEKDAY(C4,2)),"WE",IF(7=(WEEKDAY(C4,2)),"WE",""))</f>
        <v>WE</v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>WE</v>
      </c>
      <c r="J3" s="5" t="str">
        <f t="shared" si="0"/>
        <v>WE</v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>WE</v>
      </c>
      <c r="Q3" s="5" t="str">
        <f t="shared" si="0"/>
        <v>WE</v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>WE</v>
      </c>
      <c r="X3" s="5" t="str">
        <f t="shared" si="0"/>
        <v>WE</v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>WE</v>
      </c>
      <c r="AE3" s="5" t="str">
        <f t="shared" si="0"/>
        <v>WE</v>
      </c>
      <c r="AF3" s="5" t="str">
        <f>IF(6=(WEEKDAY(AF4,2)),"WE",IF(7=(WEEKDAY(AF4,2)),"WE",""))</f>
        <v/>
      </c>
      <c r="AG3" s="5"/>
    </row>
    <row r="4" spans="1:46" ht="13.5" thickBot="1" x14ac:dyDescent="0.25">
      <c r="B4" s="114">
        <f>DATE(INFO!$C$12,12,B5)</f>
        <v>336</v>
      </c>
      <c r="C4" s="114">
        <f>DATE(INFO!$C$12,12,C5)</f>
        <v>337</v>
      </c>
      <c r="D4" s="114">
        <f>DATE(INFO!$C$12,12,D5)</f>
        <v>338</v>
      </c>
      <c r="E4" s="114">
        <f>DATE(INFO!$C$12,12,E5)</f>
        <v>339</v>
      </c>
      <c r="F4" s="114">
        <f>DATE(INFO!$C$12,12,F5)</f>
        <v>340</v>
      </c>
      <c r="G4" s="114">
        <f>DATE(INFO!$C$12,12,G5)</f>
        <v>341</v>
      </c>
      <c r="H4" s="114">
        <f>DATE(INFO!$C$12,12,H5)</f>
        <v>342</v>
      </c>
      <c r="I4" s="114">
        <f>DATE(INFO!$C$12,12,I5)</f>
        <v>343</v>
      </c>
      <c r="J4" s="114">
        <f>DATE(INFO!$C$12,12,J5)</f>
        <v>344</v>
      </c>
      <c r="K4" s="114">
        <f>DATE(INFO!$C$12,12,K5)</f>
        <v>345</v>
      </c>
      <c r="L4" s="114">
        <f>DATE(INFO!$C$12,12,L5)</f>
        <v>346</v>
      </c>
      <c r="M4" s="114">
        <f>DATE(INFO!$C$12,12,M5)</f>
        <v>347</v>
      </c>
      <c r="N4" s="114">
        <f>DATE(INFO!$C$12,12,N5)</f>
        <v>348</v>
      </c>
      <c r="O4" s="114">
        <f>DATE(INFO!$C$12,12,O5)</f>
        <v>349</v>
      </c>
      <c r="P4" s="114">
        <f>DATE(INFO!$C$12,12,P5)</f>
        <v>350</v>
      </c>
      <c r="Q4" s="114">
        <f>DATE(INFO!$C$12,12,Q5)</f>
        <v>351</v>
      </c>
      <c r="R4" s="114">
        <f>DATE(INFO!$C$12,12,R5)</f>
        <v>352</v>
      </c>
      <c r="S4" s="114">
        <f>DATE(INFO!$C$12,12,S5)</f>
        <v>353</v>
      </c>
      <c r="T4" s="114">
        <f>DATE(INFO!$C$12,12,T5)</f>
        <v>354</v>
      </c>
      <c r="U4" s="114">
        <f>DATE(INFO!$C$12,12,U5)</f>
        <v>355</v>
      </c>
      <c r="V4" s="114">
        <f>DATE(INFO!$C$12,12,V5)</f>
        <v>356</v>
      </c>
      <c r="W4" s="114">
        <f>DATE(INFO!$C$12,12,W5)</f>
        <v>357</v>
      </c>
      <c r="X4" s="114">
        <f>DATE(INFO!$C$12,12,X5)</f>
        <v>358</v>
      </c>
      <c r="Y4" s="114">
        <f>DATE(INFO!$C$12,12,Y5)</f>
        <v>359</v>
      </c>
      <c r="Z4" s="114">
        <f>DATE(INFO!$C$12,12,Z5)</f>
        <v>360</v>
      </c>
      <c r="AA4" s="114">
        <f>DATE(INFO!$C$12,12,AA5)</f>
        <v>361</v>
      </c>
      <c r="AB4" s="114">
        <f>DATE(INFO!$C$12,12,AB5)</f>
        <v>362</v>
      </c>
      <c r="AC4" s="114">
        <f>DATE(INFO!$C$12,12,AC5)</f>
        <v>363</v>
      </c>
      <c r="AD4" s="114">
        <f>DATE(INFO!$C$12,12,AD5)</f>
        <v>364</v>
      </c>
      <c r="AE4" s="114">
        <f>DATE(INFO!$C$12,12,AE5)</f>
        <v>365</v>
      </c>
      <c r="AF4" s="114">
        <f>DATE(INFO!$C$12,12,AF5)</f>
        <v>366</v>
      </c>
      <c r="AG4"/>
    </row>
    <row r="5" spans="1:46" s="4" customFormat="1" ht="21.75" customHeight="1" thickTop="1" thickBot="1" x14ac:dyDescent="0.25">
      <c r="A5" s="86" t="str">
        <f>"December "&amp;INFO!C12</f>
        <v xml:space="preserve">December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16.5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3.5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0pek5nFvjJPf+so+cp7+bxX3XGnDh4+I5iNRm0jikUKuhnoYEm9AYSa7/vhmOrQkYF4jZtoR+iLAnhq9xFC08Q==" saltValue="sHT5xkBTvoySdO4C/d4uXg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23" priority="47" stopIfTrue="1" operator="equal">
      <formula>"WE"</formula>
    </cfRule>
  </conditionalFormatting>
  <conditionalFormatting sqref="AI36:AI48">
    <cfRule type="cellIs" dxfId="22" priority="48" stopIfTrue="1" operator="greaterThan">
      <formula>0</formula>
    </cfRule>
  </conditionalFormatting>
  <conditionalFormatting sqref="AG20:AG23 AG6:AG10 AG17:AG18">
    <cfRule type="cellIs" dxfId="21" priority="32" stopIfTrue="1" operator="equal">
      <formula>"WE"</formula>
    </cfRule>
  </conditionalFormatting>
  <conditionalFormatting sqref="AG11:AG16">
    <cfRule type="cellIs" dxfId="20" priority="27" stopIfTrue="1" operator="equal">
      <formula>"WE"</formula>
    </cfRule>
  </conditionalFormatting>
  <conditionalFormatting sqref="B24:AF24">
    <cfRule type="cellIs" dxfId="19" priority="21" stopIfTrue="1" operator="equal">
      <formula>1</formula>
    </cfRule>
  </conditionalFormatting>
  <conditionalFormatting sqref="B6:D6 F6:AF6">
    <cfRule type="cellIs" dxfId="18" priority="15" stopIfTrue="1" operator="equal">
      <formula>1</formula>
    </cfRule>
  </conditionalFormatting>
  <conditionalFormatting sqref="E10:AE10">
    <cfRule type="cellIs" dxfId="17" priority="16" stopIfTrue="1" operator="equal">
      <formula>1</formula>
    </cfRule>
  </conditionalFormatting>
  <conditionalFormatting sqref="B7:D7 G7:AF7">
    <cfRule type="cellIs" dxfId="16" priority="17" stopIfTrue="1" operator="equal">
      <formula>1</formula>
    </cfRule>
    <cfRule type="cellIs" dxfId="15" priority="18" stopIfTrue="1" operator="equal">
      <formula>2</formula>
    </cfRule>
    <cfRule type="cellIs" dxfId="14" priority="19" stopIfTrue="1" operator="equal">
      <formula>3</formula>
    </cfRule>
  </conditionalFormatting>
  <conditionalFormatting sqref="B10">
    <cfRule type="cellIs" dxfId="13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12" priority="11" stopIfTrue="1" operator="equal">
      <formula>2</formula>
    </cfRule>
    <cfRule type="cellIs" dxfId="11" priority="12" stopIfTrue="1" operator="equal">
      <formula>1</formula>
    </cfRule>
  </conditionalFormatting>
  <conditionalFormatting sqref="B11:D11 AF11">
    <cfRule type="cellIs" dxfId="10" priority="13" stopIfTrue="1" operator="equal">
      <formula>1</formula>
    </cfRule>
    <cfRule type="cellIs" dxfId="9" priority="14" stopIfTrue="1" operator="equal">
      <formula>2</formula>
    </cfRule>
  </conditionalFormatting>
  <conditionalFormatting sqref="F7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E7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B22:AF23">
    <cfRule type="cellIs" dxfId="2" priority="3" stopIfTrue="1" operator="equal">
      <formula>1</formula>
    </cfRule>
  </conditionalFormatting>
  <conditionalFormatting sqref="E6">
    <cfRule type="cellIs" dxfId="1" priority="2" stopIfTrue="1" operator="equal">
      <formula>1</formula>
    </cfRule>
  </conditionalFormatting>
  <conditionalFormatting sqref="AG49:AG50">
    <cfRule type="cellIs" dxfId="0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D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D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D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D00-000003000000}">
      <formula1>$AM$7:$AM$9</formula1>
    </dataValidation>
    <dataValidation type="list" allowBlank="1" showInputMessage="1" showErrorMessage="1" sqref="C8:AF8" xr:uid="{00000000-0002-0000-0D00-000004000000}">
      <formula1>$AM$7:$AM$9</formula1>
    </dataValidation>
    <dataValidation type="list" allowBlank="1" showInputMessage="1" showErrorMessage="1" sqref="B6:AF6" xr:uid="{00000000-0002-0000-0D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D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3"/>
  </sheetPr>
  <dimension ref="A1:P34"/>
  <sheetViews>
    <sheetView showZeros="0" workbookViewId="0">
      <selection activeCell="U44" sqref="U44"/>
    </sheetView>
  </sheetViews>
  <sheetFormatPr defaultRowHeight="12.75" x14ac:dyDescent="0.2"/>
  <cols>
    <col min="1" max="1" width="15.140625" customWidth="1"/>
    <col min="14" max="14" width="11.42578125" customWidth="1"/>
  </cols>
  <sheetData>
    <row r="1" spans="1:16" ht="22.5" customHeight="1" x14ac:dyDescent="0.2">
      <c r="F1" s="7"/>
      <c r="G1" s="8"/>
      <c r="H1" s="8"/>
      <c r="I1" s="8"/>
      <c r="J1" s="8"/>
      <c r="K1" s="8"/>
      <c r="L1" s="8"/>
      <c r="M1" s="8"/>
      <c r="N1" s="8"/>
      <c r="O1" s="8"/>
      <c r="P1" s="9"/>
    </row>
    <row r="2" spans="1:16" ht="5.25" customHeight="1" x14ac:dyDescent="0.2"/>
    <row r="3" spans="1:16" ht="25.5" x14ac:dyDescent="0.2">
      <c r="B3" s="1" t="s">
        <v>15</v>
      </c>
      <c r="C3" s="1" t="s">
        <v>16</v>
      </c>
      <c r="D3" s="1" t="s">
        <v>17</v>
      </c>
      <c r="E3" s="175" t="s">
        <v>128</v>
      </c>
      <c r="F3" s="176" t="s">
        <v>122</v>
      </c>
      <c r="G3" s="173" t="s">
        <v>127</v>
      </c>
      <c r="H3" s="174" t="s">
        <v>126</v>
      </c>
      <c r="K3" s="12"/>
    </row>
    <row r="4" spans="1:16" x14ac:dyDescent="0.2">
      <c r="A4" s="11" t="str">
        <f>+jan!A5</f>
        <v xml:space="preserve">Januari </v>
      </c>
      <c r="B4" s="1">
        <f>+jan!$AH$8</f>
        <v>0</v>
      </c>
      <c r="C4" s="1">
        <f>jan!$AI$8</f>
        <v>0</v>
      </c>
      <c r="D4" s="1">
        <f>jan!$AJ$8</f>
        <v>0</v>
      </c>
      <c r="E4" s="124">
        <f>SUM(jan!$AI$23)</f>
        <v>0</v>
      </c>
      <c r="F4">
        <f>jan!$AJ$23</f>
        <v>0</v>
      </c>
      <c r="G4" s="178" t="str">
        <f>jan!$AN$13</f>
        <v/>
      </c>
      <c r="H4" s="178" t="str">
        <f>jan!$AN$14</f>
        <v/>
      </c>
    </row>
    <row r="5" spans="1:16" x14ac:dyDescent="0.2">
      <c r="A5" s="11" t="str">
        <f>+feb!A5</f>
        <v xml:space="preserve">Februari </v>
      </c>
      <c r="B5" s="1">
        <f>+feb!$AH$8</f>
        <v>0</v>
      </c>
      <c r="C5" s="1">
        <f>+feb!$AI$8</f>
        <v>0</v>
      </c>
      <c r="D5" s="1">
        <f>+feb!$AJ$8</f>
        <v>0</v>
      </c>
      <c r="E5" s="124">
        <f>SUM(feb!$AI$23)</f>
        <v>0</v>
      </c>
      <c r="F5">
        <f>feb!$AJ$23</f>
        <v>0</v>
      </c>
      <c r="G5" s="178" t="str">
        <f>feb!$AN$13</f>
        <v/>
      </c>
      <c r="H5" s="178" t="str">
        <f>feb!$AN$14</f>
        <v/>
      </c>
    </row>
    <row r="6" spans="1:16" x14ac:dyDescent="0.2">
      <c r="A6" s="11" t="str">
        <f>+mar!A5</f>
        <v xml:space="preserve">Maart </v>
      </c>
      <c r="B6" s="1">
        <f>+mar!$AH$8</f>
        <v>0</v>
      </c>
      <c r="C6" s="1">
        <f>+mar!$AI$8</f>
        <v>0</v>
      </c>
      <c r="D6" s="1">
        <f>+mar!$AJ$8</f>
        <v>0</v>
      </c>
      <c r="E6" s="124">
        <f>SUM(mar!$AI$23)</f>
        <v>0</v>
      </c>
      <c r="F6">
        <f>mar!$AJ$23</f>
        <v>0</v>
      </c>
      <c r="G6" s="178" t="str">
        <f>mar!$AN$13</f>
        <v/>
      </c>
      <c r="H6" s="178" t="str">
        <f>mar!$AN$14</f>
        <v/>
      </c>
    </row>
    <row r="7" spans="1:16" x14ac:dyDescent="0.2">
      <c r="A7" s="11" t="str">
        <f>+apr!A5</f>
        <v xml:space="preserve">April </v>
      </c>
      <c r="B7" s="1">
        <f>+apr!$AH$8</f>
        <v>0</v>
      </c>
      <c r="C7" s="1">
        <f>+apr!$AI$8</f>
        <v>0</v>
      </c>
      <c r="D7" s="1">
        <f>+apr!$AJ$8</f>
        <v>0</v>
      </c>
      <c r="E7" s="124">
        <f>SUM(apr!$AI$23)</f>
        <v>0</v>
      </c>
      <c r="F7">
        <f>apr!$AJ$23</f>
        <v>0</v>
      </c>
      <c r="G7" s="178" t="str">
        <f>apr!$AN$13</f>
        <v/>
      </c>
      <c r="H7" s="178" t="str">
        <f>apr!$AN$14</f>
        <v/>
      </c>
    </row>
    <row r="8" spans="1:16" x14ac:dyDescent="0.2">
      <c r="A8" s="11" t="str">
        <f>+mei!A5</f>
        <v xml:space="preserve">Mei </v>
      </c>
      <c r="B8" s="1">
        <f>+mei!$AH$8</f>
        <v>0</v>
      </c>
      <c r="C8" s="1">
        <f>+mei!$AI$8</f>
        <v>0</v>
      </c>
      <c r="D8" s="1">
        <f>+mei!$AJ$8</f>
        <v>0</v>
      </c>
      <c r="E8" s="124">
        <f>SUM(mei!$AI$23)</f>
        <v>0</v>
      </c>
      <c r="F8">
        <f>mei!$AJ$23</f>
        <v>0</v>
      </c>
      <c r="G8" s="178" t="str">
        <f>mei!$AN$13</f>
        <v/>
      </c>
      <c r="H8" s="178" t="str">
        <f>mei!$AN$14</f>
        <v/>
      </c>
    </row>
    <row r="9" spans="1:16" x14ac:dyDescent="0.2">
      <c r="A9" s="11" t="str">
        <f>+jun!A5</f>
        <v xml:space="preserve">Juni </v>
      </c>
      <c r="B9" s="1">
        <f>+jun!$AH$8</f>
        <v>0</v>
      </c>
      <c r="C9" s="1">
        <f>+jun!$AI$8</f>
        <v>0</v>
      </c>
      <c r="D9" s="1">
        <f>+jun!$AJ$8</f>
        <v>0</v>
      </c>
      <c r="E9" s="124">
        <f>SUM(jun!$AI$23)</f>
        <v>0</v>
      </c>
      <c r="F9">
        <f>jun!$AJ$23</f>
        <v>0</v>
      </c>
      <c r="G9" s="178" t="str">
        <f>jun!$AN$13</f>
        <v/>
      </c>
      <c r="H9" s="178" t="str">
        <f>jun!$AN$14</f>
        <v/>
      </c>
    </row>
    <row r="10" spans="1:16" x14ac:dyDescent="0.2">
      <c r="A10" s="11" t="str">
        <f>+juli!A5</f>
        <v xml:space="preserve">Juli </v>
      </c>
      <c r="B10" s="1">
        <f>+juli!$AH$8</f>
        <v>0</v>
      </c>
      <c r="C10" s="1">
        <f>+juli!$AI$8</f>
        <v>0</v>
      </c>
      <c r="D10" s="1">
        <f>+juli!$AJ$8</f>
        <v>0</v>
      </c>
      <c r="E10" s="124">
        <f>SUM(juli!$AI$23)</f>
        <v>0</v>
      </c>
      <c r="F10">
        <f>juli!$AJ$23</f>
        <v>0</v>
      </c>
      <c r="G10" s="178" t="str">
        <f>juli!$AN$13</f>
        <v/>
      </c>
      <c r="H10" s="178" t="str">
        <f>juli!$AN$14</f>
        <v/>
      </c>
    </row>
    <row r="11" spans="1:16" x14ac:dyDescent="0.2">
      <c r="A11" s="11" t="str">
        <f>+aug!A5</f>
        <v xml:space="preserve">Augustus </v>
      </c>
      <c r="B11" s="1">
        <f>+aug!$AH$8</f>
        <v>0</v>
      </c>
      <c r="C11" s="1">
        <f>+aug!$AI$8</f>
        <v>0</v>
      </c>
      <c r="D11" s="1">
        <f>+aug!$AJ$8</f>
        <v>0</v>
      </c>
      <c r="E11" s="124">
        <f>SUM(aug!$AI$23)</f>
        <v>0</v>
      </c>
      <c r="F11">
        <f>aug!$AJ$23</f>
        <v>0</v>
      </c>
      <c r="G11" s="178" t="str">
        <f>aug!$AN$13</f>
        <v/>
      </c>
      <c r="H11" s="178" t="str">
        <f>aug!$AN$14</f>
        <v/>
      </c>
    </row>
    <row r="12" spans="1:16" x14ac:dyDescent="0.2">
      <c r="A12" s="11" t="str">
        <f>+sep!A5</f>
        <v xml:space="preserve">September </v>
      </c>
      <c r="B12" s="1">
        <f>+sep!$AH$8</f>
        <v>0</v>
      </c>
      <c r="C12" s="1">
        <f>+sep!$AI$8</f>
        <v>0</v>
      </c>
      <c r="D12" s="1">
        <f>+sep!$AJ$8</f>
        <v>0</v>
      </c>
      <c r="E12" s="124">
        <f>SUM(sep!$AI$23)</f>
        <v>0</v>
      </c>
      <c r="F12">
        <f>sep!$AJ$23</f>
        <v>0</v>
      </c>
      <c r="G12" s="178" t="str">
        <f>sep!$AN$13</f>
        <v/>
      </c>
      <c r="H12" s="178" t="str">
        <f>sep!$AN$14</f>
        <v/>
      </c>
    </row>
    <row r="13" spans="1:16" x14ac:dyDescent="0.2">
      <c r="A13" s="11" t="str">
        <f>+okt!A5</f>
        <v xml:space="preserve">Oktober </v>
      </c>
      <c r="B13" s="1">
        <f>+okt!$AH$8</f>
        <v>0</v>
      </c>
      <c r="C13" s="1">
        <f>+okt!$AI$8</f>
        <v>0</v>
      </c>
      <c r="D13" s="1">
        <f>+okt!$AJ$8</f>
        <v>0</v>
      </c>
      <c r="E13" s="124">
        <f>SUM(okt!$AI$23)</f>
        <v>0</v>
      </c>
      <c r="F13">
        <f>okt!$AJ$23</f>
        <v>0</v>
      </c>
      <c r="G13" s="178" t="str">
        <f>okt!$AN$13</f>
        <v/>
      </c>
      <c r="H13" s="178" t="str">
        <f>okt!$AN$14</f>
        <v/>
      </c>
    </row>
    <row r="14" spans="1:16" x14ac:dyDescent="0.2">
      <c r="A14" s="11" t="str">
        <f>+nov!A5</f>
        <v xml:space="preserve">November </v>
      </c>
      <c r="B14" s="1">
        <f>+nov!$AH$8</f>
        <v>0</v>
      </c>
      <c r="C14" s="1">
        <f>+nov!$AI$8</f>
        <v>0</v>
      </c>
      <c r="D14" s="1">
        <f>+nov!$AJ$8</f>
        <v>0</v>
      </c>
      <c r="E14" s="124">
        <f>SUM(nov!$AI$23)</f>
        <v>0</v>
      </c>
      <c r="F14">
        <f>nov!$AJ$23</f>
        <v>0</v>
      </c>
      <c r="G14" s="178" t="str">
        <f>nov!$AN$13</f>
        <v/>
      </c>
      <c r="H14" s="178" t="str">
        <f>nov!$AN$14</f>
        <v/>
      </c>
    </row>
    <row r="15" spans="1:16" x14ac:dyDescent="0.2">
      <c r="A15" s="11" t="str">
        <f>+dec!A5</f>
        <v xml:space="preserve">December </v>
      </c>
      <c r="B15" s="1">
        <f>+dec!$AH$8</f>
        <v>0</v>
      </c>
      <c r="C15" s="1">
        <f>+dec!$AI$8</f>
        <v>0</v>
      </c>
      <c r="D15" s="1">
        <f>+dec!$AJ$8</f>
        <v>0</v>
      </c>
      <c r="E15" s="124">
        <f>SUM(dec!$AI$23)</f>
        <v>0</v>
      </c>
      <c r="F15">
        <f>dec!$AJ$23</f>
        <v>0</v>
      </c>
      <c r="G15" s="178" t="str">
        <f>dec!$AN$13</f>
        <v/>
      </c>
      <c r="H15" s="178" t="str">
        <f>dec!$AN$14</f>
        <v/>
      </c>
    </row>
    <row r="34" spans="10:10" x14ac:dyDescent="0.2">
      <c r="J34" s="147"/>
    </row>
  </sheetData>
  <sheetProtection algorithmName="SHA-512" hashValue="nSE7Q5l6ywlZRp/wwGTAtcfX8BO2nktENxlUkqb9TPXZbWP99inMJTTKKPq9/moW3T8/rFl90F4oyf9a+HApMQ==" saltValue="ohi01FMnZOXkj9hs8Q9x8g==" spinCount="100000" sheet="1" objects="1" scenarios="1" selectLockedCells="1" selectUnlockedCells="1"/>
  <phoneticPr fontId="0" type="noConversion"/>
  <printOptions horizontalCentered="1" verticalCentered="1"/>
  <pageMargins left="0.55118110236220474" right="0.35433070866141736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2:T16"/>
  <sheetViews>
    <sheetView workbookViewId="0">
      <selection activeCell="A4" sqref="A4:A15"/>
    </sheetView>
  </sheetViews>
  <sheetFormatPr defaultRowHeight="12.75" x14ac:dyDescent="0.2"/>
  <cols>
    <col min="1" max="1" width="12.7109375" customWidth="1"/>
    <col min="2" max="2" width="19" customWidth="1"/>
    <col min="5" max="5" width="6.140625" customWidth="1"/>
    <col min="6" max="6" width="15" customWidth="1"/>
    <col min="7" max="7" width="14.28515625" customWidth="1"/>
    <col min="8" max="8" width="14.7109375" customWidth="1"/>
    <col min="9" max="9" width="8.5703125" customWidth="1"/>
    <col min="11" max="11" width="14.85546875" customWidth="1"/>
    <col min="12" max="12" width="10.42578125" customWidth="1"/>
    <col min="13" max="13" width="11.140625" customWidth="1"/>
  </cols>
  <sheetData>
    <row r="2" spans="1:20" ht="15.75" customHeight="1" x14ac:dyDescent="0.2"/>
    <row r="3" spans="1:20" ht="17.25" customHeight="1" x14ac:dyDescent="0.2">
      <c r="A3" s="129"/>
      <c r="B3" s="136" t="s">
        <v>31</v>
      </c>
      <c r="C3" s="137" t="s">
        <v>34</v>
      </c>
      <c r="D3" s="137" t="s">
        <v>35</v>
      </c>
      <c r="E3" s="137" t="s">
        <v>36</v>
      </c>
      <c r="F3" s="138" t="s">
        <v>94</v>
      </c>
      <c r="G3" s="139" t="s">
        <v>38</v>
      </c>
      <c r="H3" s="139" t="s">
        <v>39</v>
      </c>
      <c r="I3" s="139" t="s">
        <v>40</v>
      </c>
      <c r="J3" s="139" t="s">
        <v>41</v>
      </c>
      <c r="K3" s="139" t="s">
        <v>56</v>
      </c>
      <c r="L3" s="139" t="s">
        <v>65</v>
      </c>
      <c r="M3" s="139" t="s">
        <v>73</v>
      </c>
      <c r="N3" s="140" t="s">
        <v>96</v>
      </c>
      <c r="T3" s="199"/>
    </row>
    <row r="4" spans="1:20" x14ac:dyDescent="0.2">
      <c r="A4" s="130" t="s">
        <v>82</v>
      </c>
      <c r="B4" s="121">
        <f>+jan!$AI36</f>
        <v>0</v>
      </c>
      <c r="C4" s="122">
        <f>+jan!$AI$37</f>
        <v>0</v>
      </c>
      <c r="D4" s="122">
        <f>jan!$AI$38</f>
        <v>0</v>
      </c>
      <c r="E4" s="122">
        <f>jan!$AI$39</f>
        <v>0</v>
      </c>
      <c r="F4" s="122">
        <f>jan!$AI$40</f>
        <v>0</v>
      </c>
      <c r="G4" s="122">
        <f>jan!$AI$41</f>
        <v>0</v>
      </c>
      <c r="H4" s="122">
        <f>jan!$AI$42</f>
        <v>0</v>
      </c>
      <c r="I4" s="122">
        <f>jan!$AI$43</f>
        <v>0</v>
      </c>
      <c r="J4" s="122">
        <f>jan!$AI$44</f>
        <v>0</v>
      </c>
      <c r="K4" s="122">
        <f>jan!$AI$45</f>
        <v>0</v>
      </c>
      <c r="L4" s="122">
        <f>jan!$AI$46</f>
        <v>0</v>
      </c>
      <c r="M4" s="122">
        <f>jan!$AI$47</f>
        <v>0</v>
      </c>
      <c r="N4" s="133">
        <f>SUM(B4:M4)</f>
        <v>0</v>
      </c>
      <c r="T4" s="200"/>
    </row>
    <row r="5" spans="1:20" x14ac:dyDescent="0.2">
      <c r="A5" s="131" t="s">
        <v>83</v>
      </c>
      <c r="B5" s="123">
        <f>+feb!$AI36</f>
        <v>0</v>
      </c>
      <c r="C5" s="124">
        <f>+feb!$AI$37</f>
        <v>0</v>
      </c>
      <c r="D5" s="124">
        <f>feb!$AI$38</f>
        <v>0</v>
      </c>
      <c r="E5" s="124">
        <f>feb!$AI$39</f>
        <v>0</v>
      </c>
      <c r="F5" s="124">
        <f>feb!$AI$40</f>
        <v>0</v>
      </c>
      <c r="G5" s="124">
        <f>feb!$AI$41</f>
        <v>0</v>
      </c>
      <c r="H5" s="124">
        <f>feb!$AI$42</f>
        <v>0</v>
      </c>
      <c r="I5" s="124">
        <f>feb!$AI$43</f>
        <v>0</v>
      </c>
      <c r="J5" s="124">
        <f>feb!$AI$44</f>
        <v>0</v>
      </c>
      <c r="K5" s="124">
        <f>feb!$AI$45</f>
        <v>0</v>
      </c>
      <c r="L5" s="124">
        <f>feb!$AI$46</f>
        <v>0</v>
      </c>
      <c r="M5" s="125">
        <f>feb!$AI$47</f>
        <v>0</v>
      </c>
      <c r="N5" s="134">
        <f t="shared" ref="N5:N15" si="0">SUM(B5:M5)</f>
        <v>0</v>
      </c>
      <c r="T5" s="200"/>
    </row>
    <row r="6" spans="1:20" x14ac:dyDescent="0.2">
      <c r="A6" s="131" t="s">
        <v>84</v>
      </c>
      <c r="B6" s="123">
        <f>+mar!$AI36</f>
        <v>0</v>
      </c>
      <c r="C6" s="124">
        <f>+mar!$AI$37</f>
        <v>0</v>
      </c>
      <c r="D6" s="124">
        <f>mar!$AI$38</f>
        <v>0</v>
      </c>
      <c r="E6" s="124">
        <f>mar!$AI$39</f>
        <v>0</v>
      </c>
      <c r="F6" s="124">
        <f>mar!$AI$40</f>
        <v>0</v>
      </c>
      <c r="G6" s="124">
        <f>mar!$AI$41</f>
        <v>0</v>
      </c>
      <c r="H6" s="124">
        <f>mar!$AI$42</f>
        <v>0</v>
      </c>
      <c r="I6" s="124">
        <f>mar!$AI$43</f>
        <v>0</v>
      </c>
      <c r="J6" s="124">
        <f>mar!$AI$44</f>
        <v>0</v>
      </c>
      <c r="K6" s="124">
        <f>mar!$AI$45</f>
        <v>0</v>
      </c>
      <c r="L6" s="124">
        <f>mar!$AI$46</f>
        <v>0</v>
      </c>
      <c r="M6" s="125">
        <f>mar!$AI$47</f>
        <v>0</v>
      </c>
      <c r="N6" s="134">
        <f>SUM(B6:M6)</f>
        <v>0</v>
      </c>
      <c r="T6" s="200"/>
    </row>
    <row r="7" spans="1:20" x14ac:dyDescent="0.2">
      <c r="A7" s="131" t="s">
        <v>85</v>
      </c>
      <c r="B7" s="123">
        <f>+apr!$AI36</f>
        <v>0</v>
      </c>
      <c r="C7" s="124">
        <f>+apr!$AI$37</f>
        <v>0</v>
      </c>
      <c r="D7" s="124">
        <f>apr!$AI$38</f>
        <v>0</v>
      </c>
      <c r="E7" s="124">
        <f>apr!$AI$39</f>
        <v>0</v>
      </c>
      <c r="F7" s="124">
        <f>apr!$AI$40</f>
        <v>0</v>
      </c>
      <c r="G7" s="124">
        <f>apr!$AI$41</f>
        <v>0</v>
      </c>
      <c r="H7" s="124">
        <f>apr!$AI$42</f>
        <v>0</v>
      </c>
      <c r="I7" s="124">
        <f>apr!$AI$43</f>
        <v>0</v>
      </c>
      <c r="J7" s="124">
        <f>apr!$AI$44</f>
        <v>0</v>
      </c>
      <c r="K7" s="124">
        <f>apr!$AI$45</f>
        <v>0</v>
      </c>
      <c r="L7" s="124">
        <f>apr!$AI$46</f>
        <v>0</v>
      </c>
      <c r="M7" s="125">
        <f>apr!$AI$47</f>
        <v>0</v>
      </c>
      <c r="N7" s="134">
        <f t="shared" si="0"/>
        <v>0</v>
      </c>
      <c r="T7" s="200"/>
    </row>
    <row r="8" spans="1:20" x14ac:dyDescent="0.2">
      <c r="A8" s="131" t="s">
        <v>86</v>
      </c>
      <c r="B8" s="123">
        <f>+mei!$AI36</f>
        <v>0</v>
      </c>
      <c r="C8" s="124">
        <f>+mei!$AI$37</f>
        <v>0</v>
      </c>
      <c r="D8" s="124">
        <f>mei!$AI$38</f>
        <v>0</v>
      </c>
      <c r="E8" s="124">
        <f>mei!$AI$39</f>
        <v>0</v>
      </c>
      <c r="F8" s="124">
        <f>mei!$AI$40</f>
        <v>0</v>
      </c>
      <c r="G8" s="124">
        <f>mei!$AI$41</f>
        <v>0</v>
      </c>
      <c r="H8" s="124">
        <f>mei!$AI$42</f>
        <v>0</v>
      </c>
      <c r="I8" s="124">
        <f>mei!$AI$43</f>
        <v>0</v>
      </c>
      <c r="J8" s="124">
        <f>mei!$AI$44</f>
        <v>0</v>
      </c>
      <c r="K8" s="124">
        <f>mei!$AI$45</f>
        <v>0</v>
      </c>
      <c r="L8" s="124">
        <f>mei!$AI$46</f>
        <v>0</v>
      </c>
      <c r="M8" s="125">
        <f>mei!$AI$47</f>
        <v>0</v>
      </c>
      <c r="N8" s="134">
        <f t="shared" si="0"/>
        <v>0</v>
      </c>
      <c r="T8" s="200"/>
    </row>
    <row r="9" spans="1:20" x14ac:dyDescent="0.2">
      <c r="A9" s="131" t="s">
        <v>87</v>
      </c>
      <c r="B9" s="123">
        <f>+jun!$AI36</f>
        <v>0</v>
      </c>
      <c r="C9" s="124">
        <f>+jun!$AI$37</f>
        <v>0</v>
      </c>
      <c r="D9" s="124">
        <f>jun!$AI$38</f>
        <v>0</v>
      </c>
      <c r="E9" s="124">
        <f>jun!$AI$39</f>
        <v>0</v>
      </c>
      <c r="F9" s="124">
        <f>jun!$AI$40</f>
        <v>0</v>
      </c>
      <c r="G9" s="124">
        <f>jun!$AI$41</f>
        <v>0</v>
      </c>
      <c r="H9" s="124">
        <f>jun!$AI$42</f>
        <v>0</v>
      </c>
      <c r="I9" s="124">
        <f>jun!$AI$43</f>
        <v>0</v>
      </c>
      <c r="J9" s="124">
        <f>jun!$AI$44</f>
        <v>0</v>
      </c>
      <c r="K9" s="124">
        <f>jun!$AI$45</f>
        <v>0</v>
      </c>
      <c r="L9" s="124">
        <f>jun!$AI$46</f>
        <v>0</v>
      </c>
      <c r="M9" s="125">
        <f>jun!$AI$47</f>
        <v>0</v>
      </c>
      <c r="N9" s="134">
        <f t="shared" si="0"/>
        <v>0</v>
      </c>
      <c r="T9" s="200"/>
    </row>
    <row r="10" spans="1:20" x14ac:dyDescent="0.2">
      <c r="A10" s="131" t="s">
        <v>88</v>
      </c>
      <c r="B10" s="123">
        <f>+juli!$AI36</f>
        <v>0</v>
      </c>
      <c r="C10" s="124">
        <f>+juli!$AI$37</f>
        <v>0</v>
      </c>
      <c r="D10" s="124">
        <f>juli!$AI$38</f>
        <v>0</v>
      </c>
      <c r="E10" s="124">
        <f>juli!$AI$39</f>
        <v>0</v>
      </c>
      <c r="F10" s="124">
        <f>juli!$AI$40</f>
        <v>0</v>
      </c>
      <c r="G10" s="124">
        <f>juli!$AI$41</f>
        <v>0</v>
      </c>
      <c r="H10" s="124">
        <f>juli!$AI$42</f>
        <v>0</v>
      </c>
      <c r="I10" s="124">
        <f>juli!$AI$43</f>
        <v>0</v>
      </c>
      <c r="J10" s="124">
        <f>juli!$AI$44</f>
        <v>0</v>
      </c>
      <c r="K10" s="124">
        <f>juli!$AI$45</f>
        <v>0</v>
      </c>
      <c r="L10" s="124">
        <f>juli!$AI$46</f>
        <v>0</v>
      </c>
      <c r="M10" s="125">
        <f>juli!$AI$47</f>
        <v>0</v>
      </c>
      <c r="N10" s="134">
        <f t="shared" si="0"/>
        <v>0</v>
      </c>
      <c r="T10" s="200"/>
    </row>
    <row r="11" spans="1:20" x14ac:dyDescent="0.2">
      <c r="A11" s="131" t="s">
        <v>89</v>
      </c>
      <c r="B11" s="123">
        <f>+aug!$AI36</f>
        <v>0</v>
      </c>
      <c r="C11" s="124">
        <f>+aug!$AI$37</f>
        <v>0</v>
      </c>
      <c r="D11" s="124">
        <f>aug!$AI$38</f>
        <v>0</v>
      </c>
      <c r="E11" s="124">
        <f>aug!$AI$39</f>
        <v>0</v>
      </c>
      <c r="F11" s="124">
        <f>aug!$AI$40</f>
        <v>0</v>
      </c>
      <c r="G11" s="124">
        <f>aug!$AI$41</f>
        <v>0</v>
      </c>
      <c r="H11" s="124">
        <f>aug!$AI$42</f>
        <v>0</v>
      </c>
      <c r="I11" s="124">
        <f>aug!$AI$43</f>
        <v>0</v>
      </c>
      <c r="J11" s="124">
        <f>aug!$AI$44</f>
        <v>0</v>
      </c>
      <c r="K11" s="124">
        <f>aug!$AI$45</f>
        <v>0</v>
      </c>
      <c r="L11" s="124">
        <f>aug!$AI$46</f>
        <v>0</v>
      </c>
      <c r="M11" s="125">
        <f>aug!$AI$47</f>
        <v>0</v>
      </c>
      <c r="N11" s="134">
        <f t="shared" si="0"/>
        <v>0</v>
      </c>
      <c r="T11" s="200"/>
    </row>
    <row r="12" spans="1:20" x14ac:dyDescent="0.2">
      <c r="A12" s="131" t="s">
        <v>90</v>
      </c>
      <c r="B12" s="123">
        <f>+sep!$AI36</f>
        <v>0</v>
      </c>
      <c r="C12" s="124">
        <f>+sep!$AI$37</f>
        <v>0</v>
      </c>
      <c r="D12" s="124">
        <f>sep!$AI$38</f>
        <v>0</v>
      </c>
      <c r="E12" s="124">
        <f>sep!$AI$39</f>
        <v>0</v>
      </c>
      <c r="F12" s="124">
        <f>sep!$AI$40</f>
        <v>0</v>
      </c>
      <c r="G12" s="124">
        <f>sep!$AI$41</f>
        <v>0</v>
      </c>
      <c r="H12" s="124">
        <f>sep!$AI$42</f>
        <v>0</v>
      </c>
      <c r="I12" s="124">
        <f>sep!$AI$43</f>
        <v>0</v>
      </c>
      <c r="J12" s="124">
        <f>sep!$AI$44</f>
        <v>0</v>
      </c>
      <c r="K12" s="124">
        <f>sep!$AI$45</f>
        <v>0</v>
      </c>
      <c r="L12" s="124">
        <f>sep!$AI$46</f>
        <v>0</v>
      </c>
      <c r="M12" s="125">
        <f>sep!$AI$47</f>
        <v>0</v>
      </c>
      <c r="N12" s="134">
        <f t="shared" si="0"/>
        <v>0</v>
      </c>
      <c r="T12" s="200"/>
    </row>
    <row r="13" spans="1:20" x14ac:dyDescent="0.2">
      <c r="A13" s="131" t="s">
        <v>91</v>
      </c>
      <c r="B13" s="123">
        <f>+okt!$AI36</f>
        <v>0</v>
      </c>
      <c r="C13" s="124">
        <f>+okt!$AI$37</f>
        <v>0</v>
      </c>
      <c r="D13" s="124">
        <f>okt!$AI$38</f>
        <v>0</v>
      </c>
      <c r="E13" s="124">
        <f>okt!$AI$39</f>
        <v>0</v>
      </c>
      <c r="F13" s="124">
        <f>okt!$AI$40</f>
        <v>0</v>
      </c>
      <c r="G13" s="124">
        <f>okt!$AI$41</f>
        <v>0</v>
      </c>
      <c r="H13" s="124">
        <f>okt!$AI$42</f>
        <v>0</v>
      </c>
      <c r="I13" s="124">
        <f>okt!$AI$43</f>
        <v>0</v>
      </c>
      <c r="J13" s="124">
        <f>okt!$AI$44</f>
        <v>0</v>
      </c>
      <c r="K13" s="124">
        <f>okt!$AI$45</f>
        <v>0</v>
      </c>
      <c r="L13" s="124">
        <f>okt!$AI$46</f>
        <v>0</v>
      </c>
      <c r="M13" s="125">
        <f>okt!$AI$47</f>
        <v>0</v>
      </c>
      <c r="N13" s="134">
        <f t="shared" si="0"/>
        <v>0</v>
      </c>
      <c r="T13" s="200"/>
    </row>
    <row r="14" spans="1:20" x14ac:dyDescent="0.2">
      <c r="A14" s="131" t="s">
        <v>92</v>
      </c>
      <c r="B14" s="123">
        <f>+nov!$AI36</f>
        <v>0</v>
      </c>
      <c r="C14" s="124">
        <f>+nov!$AI$37</f>
        <v>0</v>
      </c>
      <c r="D14" s="124">
        <f>nov!$AI$38</f>
        <v>0</v>
      </c>
      <c r="E14" s="124">
        <f>nov!$AI$39</f>
        <v>0</v>
      </c>
      <c r="F14" s="124">
        <f>nov!$AI$40</f>
        <v>0</v>
      </c>
      <c r="G14" s="124">
        <f>nov!$AI$41</f>
        <v>0</v>
      </c>
      <c r="H14" s="124">
        <f>nov!$AI$42</f>
        <v>0</v>
      </c>
      <c r="I14" s="124">
        <f>nov!$AI$43</f>
        <v>0</v>
      </c>
      <c r="J14" s="124">
        <f>nov!$AI$44</f>
        <v>0</v>
      </c>
      <c r="K14" s="124">
        <f>nov!$AI$45</f>
        <v>0</v>
      </c>
      <c r="L14" s="124">
        <f>nov!$AI$46</f>
        <v>0</v>
      </c>
      <c r="M14" s="125">
        <f>nov!$AI$47</f>
        <v>0</v>
      </c>
      <c r="N14" s="134">
        <f t="shared" si="0"/>
        <v>0</v>
      </c>
      <c r="T14" s="200"/>
    </row>
    <row r="15" spans="1:20" x14ac:dyDescent="0.2">
      <c r="A15" s="132" t="s">
        <v>93</v>
      </c>
      <c r="B15" s="126">
        <f>+dec!$AI36</f>
        <v>0</v>
      </c>
      <c r="C15" s="127">
        <f>+dec!$AI$37</f>
        <v>0</v>
      </c>
      <c r="D15" s="127">
        <f>dec!$AI$38</f>
        <v>0</v>
      </c>
      <c r="E15" s="127">
        <f>dec!$AI$39</f>
        <v>0</v>
      </c>
      <c r="F15" s="127">
        <f>dec!$AI$40</f>
        <v>0</v>
      </c>
      <c r="G15" s="127">
        <f>dec!$AI$41</f>
        <v>0</v>
      </c>
      <c r="H15" s="127">
        <f>dec!$AI$42</f>
        <v>0</v>
      </c>
      <c r="I15" s="127">
        <f>dec!$AI$43</f>
        <v>0</v>
      </c>
      <c r="J15" s="127">
        <f>dec!$AI$44</f>
        <v>0</v>
      </c>
      <c r="K15" s="127">
        <f>dec!$AI$45</f>
        <v>0</v>
      </c>
      <c r="L15" s="127">
        <f>dec!$AI$46</f>
        <v>0</v>
      </c>
      <c r="M15" s="128">
        <f>dec!$AI$47</f>
        <v>0</v>
      </c>
      <c r="N15" s="135">
        <f t="shared" si="0"/>
        <v>0</v>
      </c>
      <c r="T15" s="200"/>
    </row>
    <row r="16" spans="1:20" ht="17.25" customHeight="1" x14ac:dyDescent="0.2">
      <c r="A16" s="141" t="s">
        <v>97</v>
      </c>
      <c r="B16" s="142">
        <f>SUM(B4:B15)</f>
        <v>0</v>
      </c>
      <c r="C16" s="142">
        <f t="shared" ref="C16:M16" si="1">SUM(C4:C15)</f>
        <v>0</v>
      </c>
      <c r="D16" s="142">
        <f t="shared" si="1"/>
        <v>0</v>
      </c>
      <c r="E16" s="142">
        <f>SUM(E4:E15)</f>
        <v>0</v>
      </c>
      <c r="F16" s="142">
        <f>SUM(F4:F15)</f>
        <v>0</v>
      </c>
      <c r="G16" s="142">
        <f t="shared" si="1"/>
        <v>0</v>
      </c>
      <c r="H16" s="142">
        <f t="shared" si="1"/>
        <v>0</v>
      </c>
      <c r="I16" s="142">
        <f t="shared" si="1"/>
        <v>0</v>
      </c>
      <c r="J16" s="142">
        <f t="shared" si="1"/>
        <v>0</v>
      </c>
      <c r="K16" s="142">
        <f t="shared" si="1"/>
        <v>0</v>
      </c>
      <c r="L16" s="142">
        <f>SUM(L4:L15)</f>
        <v>0</v>
      </c>
      <c r="M16" s="143">
        <f t="shared" si="1"/>
        <v>0</v>
      </c>
      <c r="N16" s="129"/>
    </row>
  </sheetData>
  <sheetProtection algorithmName="SHA-512" hashValue="76S6x87jVn+pkevtCdUvI0a4P6DltuYG47TEgC79S6Euzkj/GYqOEQ6LTHCODN2z4JPRyS7H5Qu+1RcVtsvQxg==" saltValue="nhqDb3RzVSxiUAt68sgRX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2:E15"/>
  <sheetViews>
    <sheetView workbookViewId="0">
      <selection activeCell="C9" sqref="C9"/>
    </sheetView>
  </sheetViews>
  <sheetFormatPr defaultRowHeight="12.75" x14ac:dyDescent="0.2"/>
  <cols>
    <col min="1" max="1" width="11.42578125" customWidth="1"/>
  </cols>
  <sheetData>
    <row r="2" spans="1:5" x14ac:dyDescent="0.2">
      <c r="B2" s="199" t="s">
        <v>170</v>
      </c>
      <c r="D2" s="199" t="s">
        <v>171</v>
      </c>
    </row>
    <row r="3" spans="1:5" x14ac:dyDescent="0.2">
      <c r="B3" s="199" t="s">
        <v>168</v>
      </c>
      <c r="C3" s="199" t="s">
        <v>169</v>
      </c>
      <c r="D3" s="199" t="s">
        <v>168</v>
      </c>
      <c r="E3" s="199" t="s">
        <v>169</v>
      </c>
    </row>
    <row r="4" spans="1:5" x14ac:dyDescent="0.2">
      <c r="A4" s="130" t="s">
        <v>82</v>
      </c>
      <c r="B4" s="200">
        <f>jan!AH$49</f>
        <v>0</v>
      </c>
      <c r="C4" s="200">
        <f>jan!AJ$49</f>
        <v>0</v>
      </c>
      <c r="D4" s="200">
        <f>jan!AH$50</f>
        <v>0</v>
      </c>
      <c r="E4" s="200">
        <f>jan!AJ$50</f>
        <v>0</v>
      </c>
    </row>
    <row r="5" spans="1:5" x14ac:dyDescent="0.2">
      <c r="A5" s="131" t="s">
        <v>83</v>
      </c>
      <c r="B5" s="200">
        <f>feb!AH$49</f>
        <v>0</v>
      </c>
      <c r="C5" s="200">
        <f>feb!AJ$49</f>
        <v>0</v>
      </c>
      <c r="D5" s="200">
        <f>feb!AH$50</f>
        <v>0</v>
      </c>
      <c r="E5" s="200">
        <f>feb!AJ$50</f>
        <v>0</v>
      </c>
    </row>
    <row r="6" spans="1:5" x14ac:dyDescent="0.2">
      <c r="A6" s="131" t="s">
        <v>84</v>
      </c>
      <c r="B6" s="200">
        <f>mar!AH$49</f>
        <v>0</v>
      </c>
      <c r="C6" s="200">
        <f>mar!AJ$49</f>
        <v>0</v>
      </c>
      <c r="D6" s="200">
        <f>mar!AH$50</f>
        <v>0</v>
      </c>
      <c r="E6" s="200">
        <f>mar!AJ$50</f>
        <v>0</v>
      </c>
    </row>
    <row r="7" spans="1:5" x14ac:dyDescent="0.2">
      <c r="A7" s="131" t="s">
        <v>85</v>
      </c>
      <c r="B7" s="200">
        <f>apr!AH$49</f>
        <v>0</v>
      </c>
      <c r="C7" s="200">
        <f>apr!AJ$49</f>
        <v>0</v>
      </c>
      <c r="D7" s="200">
        <f>apr!AH$50</f>
        <v>0</v>
      </c>
      <c r="E7" s="200">
        <f>apr!AJ$50</f>
        <v>0</v>
      </c>
    </row>
    <row r="8" spans="1:5" x14ac:dyDescent="0.2">
      <c r="A8" s="131" t="s">
        <v>86</v>
      </c>
      <c r="B8" s="200">
        <f>mei!AH$49</f>
        <v>0</v>
      </c>
      <c r="C8" s="200">
        <f>mei!AJ$49</f>
        <v>0</v>
      </c>
      <c r="D8" s="200">
        <f>mei!AH$50</f>
        <v>0</v>
      </c>
      <c r="E8" s="200">
        <f>mei!AJ$50</f>
        <v>0</v>
      </c>
    </row>
    <row r="9" spans="1:5" x14ac:dyDescent="0.2">
      <c r="A9" s="131" t="s">
        <v>87</v>
      </c>
      <c r="B9" s="200">
        <f>jun!AH$49</f>
        <v>0</v>
      </c>
      <c r="C9" s="200">
        <f>jun!AJ$49</f>
        <v>0</v>
      </c>
      <c r="D9" s="200">
        <f>jun!AH$50</f>
        <v>0</v>
      </c>
      <c r="E9" s="200">
        <f>jun!AJ$50</f>
        <v>0</v>
      </c>
    </row>
    <row r="10" spans="1:5" x14ac:dyDescent="0.2">
      <c r="A10" s="131" t="s">
        <v>88</v>
      </c>
      <c r="B10" s="200">
        <f>juli!AH$49</f>
        <v>0</v>
      </c>
      <c r="C10" s="200">
        <f>juli!AJ$49</f>
        <v>0</v>
      </c>
      <c r="D10" s="200">
        <f>juli!AH$50</f>
        <v>0</v>
      </c>
      <c r="E10" s="200">
        <f>juli!AJ$50</f>
        <v>0</v>
      </c>
    </row>
    <row r="11" spans="1:5" x14ac:dyDescent="0.2">
      <c r="A11" s="131" t="s">
        <v>89</v>
      </c>
      <c r="B11" s="200">
        <f>aug!AH$49</f>
        <v>0</v>
      </c>
      <c r="C11" s="200">
        <f>aug!AJ$49</f>
        <v>0</v>
      </c>
      <c r="D11" s="200">
        <f>aug!AH$50</f>
        <v>0</v>
      </c>
      <c r="E11" s="200">
        <f>aug!AJ$50</f>
        <v>0</v>
      </c>
    </row>
    <row r="12" spans="1:5" x14ac:dyDescent="0.2">
      <c r="A12" s="131" t="s">
        <v>90</v>
      </c>
      <c r="B12" s="200">
        <f>sep!AH$49</f>
        <v>0</v>
      </c>
      <c r="C12" s="200">
        <f>sep!AJ$49</f>
        <v>0</v>
      </c>
      <c r="D12" s="200">
        <f>sep!AH$50</f>
        <v>0</v>
      </c>
      <c r="E12" s="200">
        <f>sep!AJ$50</f>
        <v>0</v>
      </c>
    </row>
    <row r="13" spans="1:5" x14ac:dyDescent="0.2">
      <c r="A13" s="131" t="s">
        <v>91</v>
      </c>
      <c r="B13" s="200">
        <f>okt!AH$49</f>
        <v>0</v>
      </c>
      <c r="C13" s="200">
        <f>okt!AJ$49</f>
        <v>0</v>
      </c>
      <c r="D13" s="200">
        <f>okt!AH$50</f>
        <v>0</v>
      </c>
      <c r="E13" s="200">
        <f>okt!AJ$50</f>
        <v>0</v>
      </c>
    </row>
    <row r="14" spans="1:5" x14ac:dyDescent="0.2">
      <c r="A14" s="131" t="s">
        <v>92</v>
      </c>
      <c r="B14" s="200">
        <f>nov!AH$49</f>
        <v>0</v>
      </c>
      <c r="C14" s="200">
        <f>nov!AJ$49</f>
        <v>0</v>
      </c>
      <c r="D14" s="200">
        <f>nov!AH$50</f>
        <v>0</v>
      </c>
      <c r="E14" s="200">
        <f>nov!AJ$50</f>
        <v>0</v>
      </c>
    </row>
    <row r="15" spans="1:5" x14ac:dyDescent="0.2">
      <c r="A15" s="132" t="s">
        <v>93</v>
      </c>
      <c r="B15" s="200">
        <f>dec!AH$49</f>
        <v>0</v>
      </c>
      <c r="C15" s="200">
        <f>dec!AJ$49</f>
        <v>0</v>
      </c>
      <c r="D15" s="200">
        <f>dec!AH$50</f>
        <v>0</v>
      </c>
      <c r="E15" s="200">
        <f>dec!AJ$50</f>
        <v>0</v>
      </c>
    </row>
  </sheetData>
  <sheetProtection algorithmName="SHA-512" hashValue="PclGYCuhQ1igEPZZ13Yr298Q/QRAGRKxO3vQn8LWob4hfdEL/Q8vWQ5Cw34Ll31gCwFKiFx+wzkiTaYnsbYXEA==" saltValue="PJnO00dvWoyaGC0lALbjVA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2"/>
    <pageSetUpPr fitToPage="1"/>
  </sheetPr>
  <dimension ref="A1:AT53"/>
  <sheetViews>
    <sheetView showGridLines="0" workbookViewId="0">
      <pane xSplit="1" ySplit="5" topLeftCell="B12" activePane="bottomRight" state="frozen"/>
      <selection activeCell="A6" sqref="A6"/>
      <selection pane="topRight" activeCell="A6" sqref="A6"/>
      <selection pane="bottomLeft" activeCell="A6" sqref="A6"/>
      <selection pane="bottomRight" activeCell="M15" sqref="M15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</cols>
  <sheetData>
    <row r="1" spans="1:46" ht="18.75" customHeight="1" x14ac:dyDescent="0.2">
      <c r="A1" s="7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ht="13.5" thickBot="1" x14ac:dyDescent="0.25">
      <c r="A3" s="60"/>
      <c r="B3" s="5" t="str">
        <f t="shared" ref="B3:AF3" si="0">IF(B4="za","WE",IF(B4="zo","WE",""))</f>
        <v/>
      </c>
      <c r="C3" s="5" t="str">
        <f t="shared" si="0"/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>WE</v>
      </c>
      <c r="H3" s="5" t="str">
        <f t="shared" si="0"/>
        <v>WE</v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>WE</v>
      </c>
      <c r="O3" s="5" t="str">
        <f t="shared" si="0"/>
        <v>WE</v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>WE</v>
      </c>
      <c r="V3" s="5" t="str">
        <f t="shared" si="0"/>
        <v>WE</v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>WE</v>
      </c>
      <c r="AC3" s="5" t="str">
        <f t="shared" si="0"/>
        <v>WE</v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77" t="s">
        <v>8</v>
      </c>
      <c r="C4" s="1" t="str">
        <f t="shared" ref="C4:AF4" si="1">VLOOKUP(B4,$AS$7:$AT$15,2,FALSE)</f>
        <v>di</v>
      </c>
      <c r="D4" s="1" t="str">
        <f t="shared" si="1"/>
        <v>wo</v>
      </c>
      <c r="E4" s="1" t="str">
        <f t="shared" si="1"/>
        <v>do</v>
      </c>
      <c r="F4" s="1" t="str">
        <f t="shared" si="1"/>
        <v>vrij</v>
      </c>
      <c r="G4" s="1" t="str">
        <f t="shared" si="1"/>
        <v>za</v>
      </c>
      <c r="H4" s="1" t="str">
        <f t="shared" si="1"/>
        <v>zo</v>
      </c>
      <c r="I4" s="1" t="str">
        <f t="shared" si="1"/>
        <v>ma</v>
      </c>
      <c r="J4" s="1" t="str">
        <f t="shared" si="1"/>
        <v>di</v>
      </c>
      <c r="K4" s="1" t="str">
        <f t="shared" si="1"/>
        <v>wo</v>
      </c>
      <c r="L4" s="1" t="str">
        <f t="shared" si="1"/>
        <v>do</v>
      </c>
      <c r="M4" s="1" t="str">
        <f t="shared" si="1"/>
        <v>vrij</v>
      </c>
      <c r="N4" s="1" t="str">
        <f t="shared" si="1"/>
        <v>za</v>
      </c>
      <c r="O4" s="1" t="str">
        <f t="shared" si="1"/>
        <v>zo</v>
      </c>
      <c r="P4" s="1" t="str">
        <f t="shared" si="1"/>
        <v>ma</v>
      </c>
      <c r="Q4" s="1" t="str">
        <f t="shared" si="1"/>
        <v>di</v>
      </c>
      <c r="R4" s="1" t="str">
        <f t="shared" si="1"/>
        <v>wo</v>
      </c>
      <c r="S4" s="1" t="str">
        <f t="shared" si="1"/>
        <v>do</v>
      </c>
      <c r="T4" s="1" t="str">
        <f t="shared" si="1"/>
        <v>vrij</v>
      </c>
      <c r="U4" s="1" t="str">
        <f t="shared" si="1"/>
        <v>za</v>
      </c>
      <c r="V4" s="1" t="str">
        <f t="shared" si="1"/>
        <v>zo</v>
      </c>
      <c r="W4" s="1" t="str">
        <f t="shared" si="1"/>
        <v>ma</v>
      </c>
      <c r="X4" s="1" t="str">
        <f t="shared" si="1"/>
        <v>di</v>
      </c>
      <c r="Y4" s="1" t="str">
        <f t="shared" si="1"/>
        <v>wo</v>
      </c>
      <c r="Z4" s="1" t="str">
        <f t="shared" si="1"/>
        <v>do</v>
      </c>
      <c r="AA4" s="1" t="str">
        <f t="shared" si="1"/>
        <v>vrij</v>
      </c>
      <c r="AB4" s="1" t="str">
        <f t="shared" si="1"/>
        <v>za</v>
      </c>
      <c r="AC4" s="1" t="str">
        <f t="shared" si="1"/>
        <v>zo</v>
      </c>
      <c r="AD4" s="1" t="str">
        <f t="shared" si="1"/>
        <v>ma</v>
      </c>
      <c r="AE4" s="1" t="str">
        <f t="shared" si="1"/>
        <v>di</v>
      </c>
      <c r="AF4" s="1" t="str">
        <f t="shared" si="1"/>
        <v>wo</v>
      </c>
      <c r="AG4"/>
    </row>
    <row r="5" spans="1:46" s="4" customFormat="1" ht="21.75" customHeight="1" thickTop="1" thickBot="1" x14ac:dyDescent="0.25">
      <c r="A5" s="86" t="s">
        <v>57</v>
      </c>
      <c r="B5" s="13">
        <v>1</v>
      </c>
      <c r="C5" s="3">
        <f t="shared" ref="C5:AF5" si="2">+B5+1</f>
        <v>2</v>
      </c>
      <c r="D5" s="3">
        <f t="shared" si="2"/>
        <v>3</v>
      </c>
      <c r="E5" s="3">
        <f t="shared" si="2"/>
        <v>4</v>
      </c>
      <c r="F5" s="3">
        <f t="shared" si="2"/>
        <v>5</v>
      </c>
      <c r="G5" s="3">
        <f t="shared" si="2"/>
        <v>6</v>
      </c>
      <c r="H5" s="3">
        <f t="shared" si="2"/>
        <v>7</v>
      </c>
      <c r="I5" s="3">
        <f t="shared" si="2"/>
        <v>8</v>
      </c>
      <c r="J5" s="3">
        <f t="shared" si="2"/>
        <v>9</v>
      </c>
      <c r="K5" s="3">
        <f t="shared" si="2"/>
        <v>10</v>
      </c>
      <c r="L5" s="3">
        <f t="shared" si="2"/>
        <v>11</v>
      </c>
      <c r="M5" s="3">
        <f t="shared" si="2"/>
        <v>12</v>
      </c>
      <c r="N5" s="3">
        <f t="shared" si="2"/>
        <v>13</v>
      </c>
      <c r="O5" s="3">
        <f t="shared" si="2"/>
        <v>14</v>
      </c>
      <c r="P5" s="3">
        <f t="shared" si="2"/>
        <v>15</v>
      </c>
      <c r="Q5" s="3">
        <f t="shared" si="2"/>
        <v>16</v>
      </c>
      <c r="R5" s="3">
        <f t="shared" si="2"/>
        <v>17</v>
      </c>
      <c r="S5" s="3">
        <f t="shared" si="2"/>
        <v>18</v>
      </c>
      <c r="T5" s="3">
        <f t="shared" si="2"/>
        <v>19</v>
      </c>
      <c r="U5" s="3">
        <f t="shared" si="2"/>
        <v>20</v>
      </c>
      <c r="V5" s="3">
        <f t="shared" si="2"/>
        <v>21</v>
      </c>
      <c r="W5" s="3">
        <f t="shared" si="2"/>
        <v>22</v>
      </c>
      <c r="X5" s="3">
        <f t="shared" si="2"/>
        <v>23</v>
      </c>
      <c r="Y5" s="3">
        <f t="shared" si="2"/>
        <v>24</v>
      </c>
      <c r="Z5" s="3">
        <f t="shared" si="2"/>
        <v>25</v>
      </c>
      <c r="AA5" s="3">
        <f t="shared" si="2"/>
        <v>26</v>
      </c>
      <c r="AB5" s="3">
        <f t="shared" si="2"/>
        <v>27</v>
      </c>
      <c r="AC5" s="3">
        <f t="shared" si="2"/>
        <v>28</v>
      </c>
      <c r="AD5" s="3">
        <f t="shared" si="2"/>
        <v>29</v>
      </c>
      <c r="AE5" s="3">
        <f t="shared" si="2"/>
        <v>30</v>
      </c>
      <c r="AF5" s="3">
        <f t="shared" si="2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>
        <v>1</v>
      </c>
      <c r="C6" s="119"/>
      <c r="D6" s="119"/>
      <c r="E6" s="119"/>
      <c r="F6" s="119">
        <v>1</v>
      </c>
      <c r="G6" s="119"/>
      <c r="H6" s="119"/>
      <c r="I6" s="119">
        <v>1</v>
      </c>
      <c r="J6" s="119"/>
      <c r="K6" s="119"/>
      <c r="L6" s="119"/>
      <c r="M6" s="119"/>
      <c r="N6" s="119"/>
      <c r="O6" s="119"/>
      <c r="P6" s="119">
        <v>1</v>
      </c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4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>
        <v>1</v>
      </c>
      <c r="C7" s="119"/>
      <c r="D7" s="119"/>
      <c r="E7" s="119"/>
      <c r="F7" s="119">
        <v>2</v>
      </c>
      <c r="G7" s="119"/>
      <c r="H7" s="119"/>
      <c r="I7" s="119">
        <v>1</v>
      </c>
      <c r="J7" s="119"/>
      <c r="K7" s="119"/>
      <c r="L7" s="119"/>
      <c r="M7" s="119"/>
      <c r="N7" s="119"/>
      <c r="O7" s="119"/>
      <c r="P7" s="119">
        <v>3</v>
      </c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 t="s">
        <v>10</v>
      </c>
      <c r="C8" s="119"/>
      <c r="D8" s="119"/>
      <c r="E8" s="119"/>
      <c r="F8" s="119" t="s">
        <v>12</v>
      </c>
      <c r="G8" s="119"/>
      <c r="H8" s="119"/>
      <c r="I8" s="119" t="s">
        <v>9</v>
      </c>
      <c r="J8" s="119"/>
      <c r="K8" s="119"/>
      <c r="L8" s="119"/>
      <c r="M8" s="119"/>
      <c r="N8" s="119"/>
      <c r="O8" s="119"/>
      <c r="P8" s="119" t="s">
        <v>10</v>
      </c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2</v>
      </c>
      <c r="AI8" s="31">
        <f>COUNTIF($B7:$AF7,2)</f>
        <v>1</v>
      </c>
      <c r="AJ8" s="32">
        <f>COUNTIF($B7:$AF7,3)</f>
        <v>1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 t="s">
        <v>11</v>
      </c>
      <c r="C9" s="119"/>
      <c r="D9" s="119"/>
      <c r="E9" s="119"/>
      <c r="F9" s="119" t="s">
        <v>21</v>
      </c>
      <c r="G9" s="119"/>
      <c r="H9" s="119"/>
      <c r="I9" s="119" t="s">
        <v>11</v>
      </c>
      <c r="J9" s="119"/>
      <c r="K9" s="119"/>
      <c r="L9" s="119"/>
      <c r="M9" s="119"/>
      <c r="N9" s="119"/>
      <c r="O9" s="119"/>
      <c r="P9" s="119" t="s">
        <v>21</v>
      </c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>
        <v>0</v>
      </c>
      <c r="C10" s="119"/>
      <c r="D10" s="119"/>
      <c r="E10" s="119"/>
      <c r="F10" s="119">
        <v>0</v>
      </c>
      <c r="G10" s="119"/>
      <c r="H10" s="119"/>
      <c r="I10" s="119">
        <v>0</v>
      </c>
      <c r="J10" s="119"/>
      <c r="K10" s="119"/>
      <c r="L10" s="119"/>
      <c r="M10" s="119"/>
      <c r="N10" s="119"/>
      <c r="O10" s="119"/>
      <c r="P10" s="119">
        <v>1</v>
      </c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2</v>
      </c>
      <c r="AI10" s="29">
        <f>COUNTIF($B8:$AF8,"B")</f>
        <v>1</v>
      </c>
      <c r="AJ10" s="30">
        <f>COUNTIF($B8:$AF8,"R")</f>
        <v>1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>
        <v>0</v>
      </c>
      <c r="C11" s="166"/>
      <c r="D11" s="166"/>
      <c r="E11" s="166"/>
      <c r="F11" s="166">
        <v>1</v>
      </c>
      <c r="G11" s="166"/>
      <c r="H11" s="166"/>
      <c r="I11" s="166">
        <v>0</v>
      </c>
      <c r="J11" s="166"/>
      <c r="K11" s="166"/>
      <c r="L11" s="166"/>
      <c r="M11" s="166"/>
      <c r="N11" s="166"/>
      <c r="O11" s="166"/>
      <c r="P11" s="166">
        <v>2</v>
      </c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108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6.25" customHeight="1" thickBot="1" x14ac:dyDescent="0.25">
      <c r="A12" s="116" t="s">
        <v>99</v>
      </c>
      <c r="B12" s="155" t="s">
        <v>129</v>
      </c>
      <c r="C12" s="155"/>
      <c r="D12" s="155"/>
      <c r="E12" s="155"/>
      <c r="F12" s="155" t="s">
        <v>101</v>
      </c>
      <c r="G12" s="155"/>
      <c r="H12" s="155"/>
      <c r="I12" s="155" t="s">
        <v>130</v>
      </c>
      <c r="J12" s="155"/>
      <c r="K12" s="155"/>
      <c r="L12" s="155"/>
      <c r="M12" s="155"/>
      <c r="N12" s="155"/>
      <c r="O12" s="155"/>
      <c r="P12" s="155" t="s">
        <v>131</v>
      </c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3</v>
      </c>
      <c r="AI12" s="36"/>
      <c r="AJ12" s="30">
        <f>COUNTIF($B10:$AF10,1)</f>
        <v>1</v>
      </c>
      <c r="AQ12" s="43"/>
      <c r="AS12" s="43"/>
      <c r="AT12" s="43"/>
    </row>
    <row r="13" spans="1:46" ht="26.25" customHeight="1" thickTop="1" x14ac:dyDescent="0.2">
      <c r="A13" s="157" t="s">
        <v>114</v>
      </c>
      <c r="B13" s="155" t="s">
        <v>132</v>
      </c>
      <c r="C13" s="155"/>
      <c r="D13" s="155"/>
      <c r="E13" s="158"/>
      <c r="F13" s="155" t="s">
        <v>102</v>
      </c>
      <c r="G13" s="155"/>
      <c r="H13" s="155"/>
      <c r="I13" s="158" t="s">
        <v>133</v>
      </c>
      <c r="J13" s="155"/>
      <c r="K13" s="155"/>
      <c r="L13" s="155"/>
      <c r="M13" s="155"/>
      <c r="N13" s="155"/>
      <c r="O13" s="155"/>
      <c r="P13" s="155" t="s">
        <v>104</v>
      </c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N13" s="152"/>
      <c r="AQ13" s="43"/>
      <c r="AS13" s="43"/>
      <c r="AT13" s="43"/>
    </row>
    <row r="14" spans="1:46" ht="22.5" customHeight="1" thickBot="1" x14ac:dyDescent="0.25">
      <c r="A14" s="157" t="s">
        <v>115</v>
      </c>
      <c r="B14" s="155" t="s">
        <v>103</v>
      </c>
      <c r="C14" s="155"/>
      <c r="D14" s="155"/>
      <c r="E14" s="155"/>
      <c r="F14" s="155" t="s">
        <v>172</v>
      </c>
      <c r="G14" s="155"/>
      <c r="H14" s="155"/>
      <c r="I14" s="155" t="s">
        <v>105</v>
      </c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2</v>
      </c>
      <c r="AI14" s="146">
        <f>COUNTIF($B11:$AF11,1)</f>
        <v>1</v>
      </c>
      <c r="AJ14" s="145">
        <f>COUNTIF($B11:$AF11,2)</f>
        <v>1</v>
      </c>
      <c r="AN14" s="10"/>
      <c r="AQ14" s="43" t="s">
        <v>4</v>
      </c>
      <c r="AS14" s="44" t="s">
        <v>6</v>
      </c>
      <c r="AT14" s="44" t="s">
        <v>7</v>
      </c>
    </row>
    <row r="15" spans="1:46" s="10" customFormat="1" ht="27" customHeight="1" thickTop="1" x14ac:dyDescent="0.2">
      <c r="A15" s="157" t="s">
        <v>116</v>
      </c>
      <c r="B15" s="155" t="s">
        <v>134</v>
      </c>
      <c r="C15" s="155"/>
      <c r="D15" s="155"/>
      <c r="E15" s="155"/>
      <c r="F15" s="155"/>
      <c r="G15" s="155"/>
      <c r="H15" s="155"/>
      <c r="I15" s="155" t="s">
        <v>135</v>
      </c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45" t="s">
        <v>5</v>
      </c>
      <c r="AS15" s="45" t="s">
        <v>7</v>
      </c>
      <c r="AT15" s="45" t="s">
        <v>8</v>
      </c>
    </row>
    <row r="16" spans="1:46" s="10" customFormat="1" ht="22.5" customHeight="1" thickBot="1" x14ac:dyDescent="0.25">
      <c r="A16" s="157" t="s">
        <v>117</v>
      </c>
      <c r="B16" s="202" t="s">
        <v>104</v>
      </c>
      <c r="C16" s="155"/>
      <c r="D16" s="155"/>
      <c r="E16" s="155"/>
      <c r="F16" s="201"/>
      <c r="G16" s="155"/>
      <c r="H16" s="155"/>
      <c r="I16" s="155" t="s">
        <v>106</v>
      </c>
      <c r="J16" s="155"/>
      <c r="K16" s="155"/>
      <c r="L16" s="155"/>
      <c r="M16" s="155"/>
      <c r="N16" s="155"/>
      <c r="O16" s="155"/>
      <c r="P16" s="202" t="s">
        <v>105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3</v>
      </c>
      <c r="AJ16" s="148"/>
      <c r="AN16" s="149"/>
    </row>
    <row r="17" spans="1:46" s="10" customFormat="1" ht="14.25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 t="s">
        <v>10</v>
      </c>
      <c r="C20" s="119"/>
      <c r="D20" s="119"/>
      <c r="E20" s="119"/>
      <c r="F20" s="119"/>
      <c r="G20" s="119"/>
      <c r="H20" s="119"/>
      <c r="I20" s="119" t="s">
        <v>12</v>
      </c>
      <c r="J20" s="119"/>
      <c r="K20" s="119"/>
      <c r="L20" s="119"/>
      <c r="M20" s="119"/>
      <c r="N20" s="119"/>
      <c r="O20" s="119"/>
      <c r="P20" s="119" t="s">
        <v>10</v>
      </c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2</v>
      </c>
      <c r="AI20" s="93">
        <f>COUNTIF($B20:$AF20,"R")</f>
        <v>1</v>
      </c>
      <c r="AJ20" s="96">
        <f>COUNTIF($B20:$AF20,"B")</f>
        <v>0</v>
      </c>
      <c r="AL20" s="101"/>
      <c r="AM20" s="101"/>
      <c r="AN20" s="10"/>
      <c r="AO20" s="101"/>
      <c r="AP20" s="101"/>
      <c r="AQ20" s="1"/>
      <c r="AS20" s="1"/>
      <c r="AT20" s="1"/>
    </row>
    <row r="21" spans="1:46" ht="27.75" customHeight="1" thickBot="1" x14ac:dyDescent="0.25">
      <c r="A21" s="2" t="s">
        <v>64</v>
      </c>
      <c r="B21" s="119" t="s">
        <v>12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 t="s">
        <v>10</v>
      </c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1</v>
      </c>
      <c r="AI21" s="100">
        <f>COUNTIF($B21:$AF21,"R")</f>
        <v>1</v>
      </c>
      <c r="AJ21" s="95">
        <f>COUNTIF($B21:$AF21,"B")</f>
        <v>0</v>
      </c>
      <c r="AL21" s="101"/>
      <c r="AM21" s="101"/>
      <c r="AN21" s="10"/>
      <c r="AO21" s="101"/>
      <c r="AP21" s="101"/>
      <c r="AQ21" s="1"/>
      <c r="AS21" s="1"/>
      <c r="AT21" s="1"/>
    </row>
    <row r="22" spans="1:46" ht="27.75" customHeight="1" thickTop="1" x14ac:dyDescent="0.2">
      <c r="A22" s="2" t="s">
        <v>62</v>
      </c>
      <c r="B22" s="119">
        <v>0</v>
      </c>
      <c r="C22" s="119"/>
      <c r="D22" s="119"/>
      <c r="E22" s="119"/>
      <c r="F22" s="119"/>
      <c r="G22" s="119"/>
      <c r="H22" s="119"/>
      <c r="I22" s="119">
        <v>1</v>
      </c>
      <c r="J22" s="119"/>
      <c r="K22" s="119"/>
      <c r="L22" s="119"/>
      <c r="M22" s="119"/>
      <c r="N22" s="119"/>
      <c r="O22" s="119"/>
      <c r="P22" s="119">
        <v>0</v>
      </c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L22" s="101"/>
      <c r="AM22" s="101"/>
      <c r="AN22" s="10"/>
      <c r="AO22" s="101"/>
      <c r="AP22" s="101"/>
      <c r="AQ22" s="1"/>
      <c r="AS22" s="1"/>
      <c r="AT22" s="1"/>
    </row>
    <row r="23" spans="1:46" ht="27.75" customHeight="1" thickBot="1" x14ac:dyDescent="0.25">
      <c r="A23" s="154" t="s">
        <v>121</v>
      </c>
      <c r="B23" s="166">
        <v>15</v>
      </c>
      <c r="C23" s="166"/>
      <c r="D23" s="166"/>
      <c r="E23" s="166"/>
      <c r="F23" s="166"/>
      <c r="G23" s="166"/>
      <c r="H23" s="166"/>
      <c r="I23" s="166">
        <v>30</v>
      </c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2</v>
      </c>
      <c r="AI23" s="168">
        <f>IF($AH$23&gt;0,SUM($B$23:$AF$23)/$AH$23,0)</f>
        <v>22.5</v>
      </c>
      <c r="AJ23" s="169">
        <f>MAX(B23:AF23)</f>
        <v>30</v>
      </c>
      <c r="AL23" s="101"/>
      <c r="AM23" s="101"/>
      <c r="AN23" s="10"/>
      <c r="AO23" s="101"/>
      <c r="AP23" s="101"/>
      <c r="AQ23" s="1"/>
      <c r="AS23" s="1"/>
      <c r="AT23" s="1"/>
    </row>
    <row r="24" spans="1:46" ht="27.75" customHeight="1" thickTop="1" x14ac:dyDescent="0.2">
      <c r="A24" s="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 s="5"/>
      <c r="AH24" s="153"/>
      <c r="AI24" s="10"/>
      <c r="AJ24" s="153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6" t="s">
        <v>53</v>
      </c>
      <c r="B26" s="80">
        <v>1</v>
      </c>
      <c r="C26" s="80"/>
      <c r="D26" s="80"/>
      <c r="E26" s="80"/>
      <c r="F26" s="80"/>
      <c r="G26" s="80"/>
      <c r="H26" s="80"/>
      <c r="I26" s="80">
        <v>1</v>
      </c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1"/>
      <c r="AG26" s="5"/>
      <c r="AH26" s="50"/>
      <c r="AI26" s="51"/>
      <c r="AJ26" s="52"/>
      <c r="AN26" s="10"/>
    </row>
    <row r="27" spans="1:46" ht="19.5" customHeight="1" x14ac:dyDescent="0.2">
      <c r="A27" s="2" t="s">
        <v>28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1"/>
      <c r="AG27" s="5"/>
      <c r="AH27" s="53"/>
      <c r="AI27" s="54"/>
      <c r="AJ27" s="55"/>
      <c r="AN27" s="10"/>
    </row>
    <row r="28" spans="1:46" ht="19.5" customHeight="1" x14ac:dyDescent="0.2">
      <c r="A28" s="2" t="s">
        <v>28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1"/>
      <c r="AG28" s="5"/>
      <c r="AH28" s="53"/>
      <c r="AI28" s="54"/>
      <c r="AJ28" s="55"/>
      <c r="AN28" s="10"/>
    </row>
    <row r="29" spans="1:46" ht="19.5" customHeight="1" x14ac:dyDescent="0.2">
      <c r="A29" s="6" t="s">
        <v>27</v>
      </c>
      <c r="B29" s="80">
        <v>1</v>
      </c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1"/>
      <c r="AG29" s="5"/>
      <c r="AH29" s="57"/>
      <c r="AI29" s="27">
        <f>SUM(B29:AF29)</f>
        <v>1</v>
      </c>
      <c r="AJ29" s="55"/>
      <c r="AN29" s="10"/>
    </row>
    <row r="30" spans="1:46" ht="19.5" customHeight="1" x14ac:dyDescent="0.2">
      <c r="A30" s="2" t="s">
        <v>43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1"/>
      <c r="AG30" s="5"/>
      <c r="AH30" s="58"/>
      <c r="AI30" s="27">
        <f>SUM(B30:AF30)</f>
        <v>0</v>
      </c>
      <c r="AJ30" s="55"/>
    </row>
    <row r="31" spans="1:46" ht="19.5" customHeight="1" x14ac:dyDescent="0.2">
      <c r="A31" s="2" t="s">
        <v>26</v>
      </c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1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2" t="s">
        <v>25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1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2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1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32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5"/>
      <c r="AG36" s="63"/>
      <c r="AH36" s="64"/>
      <c r="AI36" s="65">
        <f t="shared" ref="AI36:AI49" si="3">SUM(B36:AF36)</f>
        <v>0</v>
      </c>
      <c r="AJ36" s="69"/>
      <c r="AN36" s="151"/>
    </row>
    <row r="37" spans="1:40" s="62" customFormat="1" ht="15.75" customHeight="1" x14ac:dyDescent="0.2">
      <c r="A37" s="61" t="s">
        <v>33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5"/>
      <c r="AG37" s="63"/>
      <c r="AH37" s="66"/>
      <c r="AI37" s="67">
        <f t="shared" si="3"/>
        <v>0</v>
      </c>
      <c r="AJ37" s="70"/>
    </row>
    <row r="38" spans="1:40" s="62" customFormat="1" ht="15.75" customHeight="1" x14ac:dyDescent="0.2">
      <c r="A38" s="102" t="s">
        <v>34</v>
      </c>
      <c r="B38" s="84">
        <v>1</v>
      </c>
      <c r="C38" s="84"/>
      <c r="D38" s="84"/>
      <c r="E38" s="84"/>
      <c r="F38" s="84">
        <v>1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5"/>
      <c r="AG38" s="63"/>
      <c r="AH38" s="66"/>
      <c r="AI38" s="67">
        <f t="shared" si="3"/>
        <v>2</v>
      </c>
      <c r="AJ38" s="70"/>
    </row>
    <row r="39" spans="1:40" s="62" customFormat="1" ht="15.75" customHeight="1" x14ac:dyDescent="0.2">
      <c r="A39" s="102" t="s">
        <v>35</v>
      </c>
      <c r="B39" s="84">
        <v>1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>
        <v>1</v>
      </c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5"/>
      <c r="AG39" s="63"/>
      <c r="AH39" s="66"/>
      <c r="AI39" s="67">
        <f t="shared" si="3"/>
        <v>2</v>
      </c>
      <c r="AJ39" s="70"/>
    </row>
    <row r="40" spans="1:40" s="62" customFormat="1" ht="15.75" customHeight="1" x14ac:dyDescent="0.2">
      <c r="A40" s="102" t="s">
        <v>36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5"/>
      <c r="AG40" s="63"/>
      <c r="AH40" s="66"/>
      <c r="AI40" s="67">
        <f t="shared" si="3"/>
        <v>0</v>
      </c>
      <c r="AJ40" s="70"/>
    </row>
    <row r="41" spans="1:40" s="62" customFormat="1" ht="15.75" customHeight="1" x14ac:dyDescent="0.2">
      <c r="A41" s="102" t="s">
        <v>37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5"/>
      <c r="AG41" s="63"/>
      <c r="AH41" s="66"/>
      <c r="AI41" s="67">
        <f t="shared" si="3"/>
        <v>0</v>
      </c>
      <c r="AJ41" s="70"/>
    </row>
    <row r="42" spans="1:40" s="62" customFormat="1" ht="15.75" customHeight="1" x14ac:dyDescent="0.2">
      <c r="A42" s="61" t="s">
        <v>38</v>
      </c>
      <c r="B42" s="84"/>
      <c r="C42" s="84"/>
      <c r="D42" s="84"/>
      <c r="E42" s="84"/>
      <c r="F42" s="84"/>
      <c r="G42" s="84"/>
      <c r="H42" s="84"/>
      <c r="I42" s="84">
        <v>1</v>
      </c>
      <c r="J42" s="84"/>
      <c r="K42" s="84"/>
      <c r="L42" s="84"/>
      <c r="M42" s="84"/>
      <c r="N42" s="84"/>
      <c r="O42" s="84"/>
      <c r="P42" s="84"/>
      <c r="Q42" s="84"/>
      <c r="R42" s="84">
        <v>1</v>
      </c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5"/>
      <c r="AG42" s="63"/>
      <c r="AH42" s="66"/>
      <c r="AI42" s="67">
        <f t="shared" si="3"/>
        <v>2</v>
      </c>
      <c r="AJ42" s="70"/>
    </row>
    <row r="43" spans="1:40" s="62" customFormat="1" ht="15.75" customHeight="1" x14ac:dyDescent="0.2">
      <c r="A43" s="61" t="s">
        <v>39</v>
      </c>
      <c r="B43" s="84"/>
      <c r="C43" s="84"/>
      <c r="D43" s="84"/>
      <c r="E43" s="84"/>
      <c r="F43" s="84">
        <v>1</v>
      </c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>
        <v>1</v>
      </c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5"/>
      <c r="AG43" s="63"/>
      <c r="AH43" s="66"/>
      <c r="AI43" s="67">
        <f t="shared" si="3"/>
        <v>2</v>
      </c>
      <c r="AJ43" s="70"/>
    </row>
    <row r="44" spans="1:40" s="62" customFormat="1" ht="15.75" customHeight="1" x14ac:dyDescent="0.2">
      <c r="A44" s="61" t="s">
        <v>40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5"/>
      <c r="AG44" s="63"/>
      <c r="AH44" s="66"/>
      <c r="AI44" s="67">
        <f t="shared" si="3"/>
        <v>0</v>
      </c>
      <c r="AJ44" s="70"/>
    </row>
    <row r="45" spans="1:40" s="62" customFormat="1" ht="15.75" customHeight="1" x14ac:dyDescent="0.2">
      <c r="A45" s="61" t="s">
        <v>41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5"/>
      <c r="AG45" s="63"/>
      <c r="AH45" s="66"/>
      <c r="AI45" s="67">
        <f t="shared" si="3"/>
        <v>0</v>
      </c>
      <c r="AJ45" s="70"/>
    </row>
    <row r="46" spans="1:40" s="62" customFormat="1" ht="15.75" customHeight="1" x14ac:dyDescent="0.2">
      <c r="A46" s="61" t="s">
        <v>56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>
        <v>1</v>
      </c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5"/>
      <c r="AG46" s="63"/>
      <c r="AH46" s="66"/>
      <c r="AI46" s="67">
        <f>SUM(B46:AF46)</f>
        <v>1</v>
      </c>
      <c r="AJ46" s="70"/>
    </row>
    <row r="47" spans="1:40" s="62" customFormat="1" ht="15.75" customHeight="1" x14ac:dyDescent="0.2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5"/>
      <c r="AG47" s="63"/>
      <c r="AH47" s="66"/>
      <c r="AI47" s="67">
        <f t="shared" si="3"/>
        <v>0</v>
      </c>
      <c r="AJ47" s="70"/>
    </row>
    <row r="48" spans="1:40" s="62" customFormat="1" ht="15.75" customHeight="1" x14ac:dyDescent="0.2">
      <c r="A48" s="61" t="s">
        <v>65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5"/>
      <c r="AH48" s="72"/>
      <c r="AI48" s="73">
        <f t="shared" si="3"/>
        <v>1</v>
      </c>
      <c r="AJ48" s="70"/>
    </row>
    <row r="49" spans="1:36" s="62" customFormat="1" ht="15.75" customHeight="1" thickBot="1" x14ac:dyDescent="0.25">
      <c r="A49" s="61" t="s">
        <v>73</v>
      </c>
      <c r="B49" s="84"/>
      <c r="C49" s="84"/>
      <c r="D49" s="84"/>
      <c r="E49" s="84"/>
      <c r="F49" s="84">
        <v>1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5"/>
      <c r="AH49" s="72"/>
      <c r="AI49" s="73">
        <f t="shared" si="3"/>
        <v>1</v>
      </c>
      <c r="AJ49" s="70"/>
    </row>
    <row r="50" spans="1:36" s="62" customFormat="1" ht="15.75" customHeight="1" thickTop="1" x14ac:dyDescent="0.2">
      <c r="A50" s="188" t="s">
        <v>165</v>
      </c>
      <c r="B50" s="179">
        <v>13</v>
      </c>
      <c r="C50" s="179"/>
      <c r="D50" s="179"/>
      <c r="E50" s="179"/>
      <c r="F50" s="179">
        <v>14</v>
      </c>
      <c r="G50" s="179"/>
      <c r="H50" s="179"/>
      <c r="I50" s="179">
        <v>13</v>
      </c>
      <c r="J50" s="179"/>
      <c r="K50" s="179"/>
      <c r="L50" s="179"/>
      <c r="M50" s="179"/>
      <c r="N50" s="179"/>
      <c r="O50" s="179"/>
      <c r="P50" s="179">
        <v>16</v>
      </c>
      <c r="Q50" s="179"/>
      <c r="R50" s="179"/>
      <c r="S50" s="179"/>
      <c r="T50" s="179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5"/>
      <c r="AH50" s="196">
        <f>MIN(B50:AF50)</f>
        <v>13</v>
      </c>
      <c r="AI50" s="198">
        <f>AVERAGE(B50:AF50)</f>
        <v>14</v>
      </c>
      <c r="AJ50" s="190">
        <f>MAX(B50:AF50)</f>
        <v>16</v>
      </c>
    </row>
    <row r="51" spans="1:36" x14ac:dyDescent="0.2">
      <c r="A51" s="188" t="s">
        <v>166</v>
      </c>
      <c r="B51" s="104">
        <v>7</v>
      </c>
      <c r="C51" s="104"/>
      <c r="D51" s="104"/>
      <c r="E51" s="104"/>
      <c r="F51" s="104">
        <v>7</v>
      </c>
      <c r="G51" s="104"/>
      <c r="H51" s="104"/>
      <c r="I51" s="104">
        <v>8</v>
      </c>
      <c r="J51" s="104"/>
      <c r="K51" s="104"/>
      <c r="L51" s="104"/>
      <c r="M51" s="104"/>
      <c r="N51" s="104"/>
      <c r="O51" s="104"/>
      <c r="P51" s="104">
        <v>10</v>
      </c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74"/>
      <c r="AH51" s="197">
        <f>MIN(B51:AF51)</f>
        <v>7</v>
      </c>
      <c r="AI51" s="191">
        <f>AVERAGE(B51:AF51)</f>
        <v>8</v>
      </c>
      <c r="AJ51" s="192">
        <f>MAX(B51:AF51)</f>
        <v>10</v>
      </c>
    </row>
    <row r="52" spans="1:36" ht="13.5" thickBot="1" x14ac:dyDescent="0.25">
      <c r="B52" s="68"/>
      <c r="C52" s="68"/>
      <c r="D52" s="68"/>
      <c r="E52" s="68"/>
      <c r="H52" s="68"/>
      <c r="I52" s="68"/>
      <c r="J52" s="68"/>
      <c r="K52" s="68"/>
      <c r="L52" s="68"/>
      <c r="O52" s="68"/>
      <c r="P52" s="68"/>
      <c r="Q52" s="68"/>
      <c r="R52" s="68"/>
      <c r="S52" s="68"/>
      <c r="V52" s="68"/>
      <c r="W52" s="68"/>
      <c r="X52" s="68"/>
      <c r="Y52" s="68"/>
      <c r="Z52" s="68"/>
      <c r="AC52" s="68"/>
      <c r="AD52" s="68"/>
      <c r="AE52" s="68"/>
      <c r="AF52" s="68"/>
      <c r="AG52" s="68"/>
      <c r="AH52" s="193" t="s">
        <v>167</v>
      </c>
      <c r="AI52" s="194" t="s">
        <v>119</v>
      </c>
      <c r="AJ52" s="195" t="s">
        <v>120</v>
      </c>
    </row>
    <row r="53" spans="1:36" ht="13.5" thickTop="1" x14ac:dyDescent="0.2"/>
  </sheetData>
  <sheetProtection algorithmName="SHA-512" hashValue="vDRq8p8iOvIrJF63ovN9HGieQxXGM7gL/sOehGTubUZ6oZN8BGQZ8L1RjDwYfR3gLj8M/B+uuK9J4YqFFbRloQ==" saltValue="47dicz+CyYUsmfE7zko6Qg==" spinCount="100000" sheet="1" objects="1" scenarios="1" insertRows="0" selectLockedCells="1"/>
  <mergeCells count="6">
    <mergeCell ref="AH18:AJ18"/>
    <mergeCell ref="AH7:AJ7"/>
    <mergeCell ref="AH9:AJ9"/>
    <mergeCell ref="AH11:AJ11"/>
    <mergeCell ref="AH15:AJ15"/>
    <mergeCell ref="AH13:AJ13"/>
  </mergeCells>
  <phoneticPr fontId="0" type="noConversion"/>
  <conditionalFormatting sqref="AG36:AG49 AG24 B3:AG3 AG5 AG26:AG34">
    <cfRule type="cellIs" dxfId="306" priority="37" stopIfTrue="1" operator="equal">
      <formula>"WE"</formula>
    </cfRule>
  </conditionalFormatting>
  <conditionalFormatting sqref="AI36:AI49">
    <cfRule type="cellIs" dxfId="305" priority="38" stopIfTrue="1" operator="greaterThan">
      <formula>0</formula>
    </cfRule>
  </conditionalFormatting>
  <conditionalFormatting sqref="B4:AF4">
    <cfRule type="cellIs" dxfId="304" priority="46" stopIfTrue="1" operator="equal">
      <formula>"za"</formula>
    </cfRule>
    <cfRule type="cellIs" dxfId="303" priority="47" stopIfTrue="1" operator="equal">
      <formula>"zo"</formula>
    </cfRule>
  </conditionalFormatting>
  <conditionalFormatting sqref="AG20:AG23 AG6:AG10 AG17:AG18">
    <cfRule type="cellIs" dxfId="302" priority="18" stopIfTrue="1" operator="equal">
      <formula>"WE"</formula>
    </cfRule>
  </conditionalFormatting>
  <conditionalFormatting sqref="B6:D6 F6:AF6">
    <cfRule type="cellIs" dxfId="301" priority="19" stopIfTrue="1" operator="equal">
      <formula>1</formula>
    </cfRule>
  </conditionalFormatting>
  <conditionalFormatting sqref="E10:AE10">
    <cfRule type="cellIs" dxfId="300" priority="20" stopIfTrue="1" operator="equal">
      <formula>1</formula>
    </cfRule>
  </conditionalFormatting>
  <conditionalFormatting sqref="B7:D7 G7:AF7 E6">
    <cfRule type="cellIs" dxfId="299" priority="21" stopIfTrue="1" operator="equal">
      <formula>1</formula>
    </cfRule>
    <cfRule type="cellIs" dxfId="298" priority="22" stopIfTrue="1" operator="equal">
      <formula>2</formula>
    </cfRule>
    <cfRule type="cellIs" dxfId="297" priority="23" stopIfTrue="1" operator="equal">
      <formula>3</formula>
    </cfRule>
  </conditionalFormatting>
  <conditionalFormatting sqref="B10 B22:AF23">
    <cfRule type="cellIs" dxfId="296" priority="24" stopIfTrue="1" operator="equal">
      <formula>1</formula>
    </cfRule>
  </conditionalFormatting>
  <conditionalFormatting sqref="B14:F14">
    <cfRule type="colorScale" priority="12">
      <colorScale>
        <cfvo type="num" val="0"/>
        <cfvo type="num" val="&quot;23.59&quot;"/>
        <color rgb="FF7030A0"/>
        <color rgb="FF002060"/>
      </colorScale>
    </cfRule>
  </conditionalFormatting>
  <conditionalFormatting sqref="AG11:AG16">
    <cfRule type="cellIs" dxfId="295" priority="13" stopIfTrue="1" operator="equal">
      <formula>"WE"</formula>
    </cfRule>
  </conditionalFormatting>
  <conditionalFormatting sqref="F7">
    <cfRule type="cellIs" dxfId="294" priority="9" stopIfTrue="1" operator="equal">
      <formula>1</formula>
    </cfRule>
    <cfRule type="cellIs" dxfId="293" priority="10" stopIfTrue="1" operator="equal">
      <formula>2</formula>
    </cfRule>
    <cfRule type="cellIs" dxfId="292" priority="11" stopIfTrue="1" operator="equal">
      <formula>3</formula>
    </cfRule>
  </conditionalFormatting>
  <conditionalFormatting sqref="E7">
    <cfRule type="cellIs" dxfId="291" priority="6" stopIfTrue="1" operator="equal">
      <formula>1</formula>
    </cfRule>
    <cfRule type="cellIs" dxfId="290" priority="7" stopIfTrue="1" operator="equal">
      <formula>2</formula>
    </cfRule>
    <cfRule type="cellIs" dxfId="289" priority="8" stopIfTrue="1" operator="equal">
      <formula>3</formula>
    </cfRule>
  </conditionalFormatting>
  <conditionalFormatting sqref="E11:AE11">
    <cfRule type="cellIs" dxfId="288" priority="2" stopIfTrue="1" operator="equal">
      <formula>2</formula>
    </cfRule>
    <cfRule type="cellIs" dxfId="287" priority="3" stopIfTrue="1" operator="equal">
      <formula>1</formula>
    </cfRule>
  </conditionalFormatting>
  <conditionalFormatting sqref="B11:D11 AF11">
    <cfRule type="cellIs" dxfId="286" priority="4" stopIfTrue="1" operator="equal">
      <formula>1</formula>
    </cfRule>
    <cfRule type="cellIs" dxfId="285" priority="5" stopIfTrue="1" operator="equal">
      <formula>2</formula>
    </cfRule>
  </conditionalFormatting>
  <conditionalFormatting sqref="AG50:AG51">
    <cfRule type="cellIs" dxfId="284" priority="1" stopIfTrue="1" operator="equal">
      <formula>"WE"</formula>
    </cfRule>
  </conditionalFormatting>
  <dataValidations count="8">
    <dataValidation type="list" allowBlank="1" showInputMessage="1" showErrorMessage="1" sqref="C8:AF8" xr:uid="{00000000-0002-0000-0100-000000000000}">
      <formula1>$AM$7:$AM$9</formula1>
    </dataValidation>
    <dataValidation type="list" allowBlank="1" showErrorMessage="1" errorTitle="Plaats" error="Enkel input mogelijk van :_x000a_ L (inks)_x000a_ B (eide)_x000a_ R (echts)" sqref="B8 B20:AF21" xr:uid="{00000000-0002-0000-0100-000001000000}">
      <formula1>$AM$7:$AM$9</formula1>
    </dataValidation>
    <dataValidation type="list" allowBlank="1" showErrorMessage="1" errorTitle="Lichtschuw" error="Enkel input mogelijk van :_x000a_ 0 : neen_x000a_ 1 : ja" sqref="B10:AF10 B22:AF22" xr:uid="{00000000-0002-0000-0100-000002000000}">
      <formula1>$AO$7:$AO$8</formula1>
    </dataValidation>
    <dataValidation type="list" allowBlank="1" showErrorMessage="1" errorTitle="Graad" error="Enkel input mogelijk van :_x000a_ 1 : licht of opkomend_x000a_ 2 : middelmatig_x000a_ 3 : hevig" sqref="E6 B7:AF7" xr:uid="{00000000-0002-0000-0100-000003000000}">
      <formula1>$AL$7:$AL$9</formula1>
    </dataValidation>
    <dataValidation type="list" allowBlank="1" showErrorMessage="1" errorTitle="dag" error="geen geldig input van dag : enkel_x000a_za, zo, ma, di ,wo, do ,vrij_x000a_mogelijk" sqref="B4" xr:uid="{00000000-0002-0000-0100-000004000000}">
      <formula1>$AQ$7:$AQ$15</formula1>
    </dataValidation>
    <dataValidation type="list" allowBlank="1" showErrorMessage="1" errorTitle="aard" error="Enkel input van D of K mogelijk" sqref="B9:AF9" xr:uid="{00000000-0002-0000-0100-000005000000}">
      <formula1>$AN$7:$AN$8</formula1>
    </dataValidation>
    <dataValidation type="list" allowBlank="1" showInputMessage="1" showErrorMessage="1" sqref="B6:D6 F6:AF6" xr:uid="{00000000-0002-0000-0100-000006000000}">
      <formula1>$AP$7:$AP$8</formula1>
    </dataValidation>
    <dataValidation type="list" allowBlank="1" errorTitle="Braken" error="Enkel input mogelijk van :_x000a_ 0 : neen_x000a_ 1 : neiging tot_x000a_ 2 : ja" sqref="B11:AF11" xr:uid="{00000000-0002-0000-0100-000007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V56"/>
  <sheetViews>
    <sheetView tabSelected="1" zoomScaleNormal="100" workbookViewId="0">
      <pane xSplit="1" ySplit="5" topLeftCell="B6" activePane="bottomRight" state="frozen"/>
      <selection activeCell="A40" sqref="A40"/>
      <selection pane="topRight" activeCell="A40" sqref="A40"/>
      <selection pane="bottomLeft" activeCell="A40" sqref="A40"/>
      <selection pane="bottomRight" activeCell="B6" sqref="B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DATE(INFO!$C$12,1,B5)</f>
        <v>1</v>
      </c>
      <c r="C4" s="114">
        <f>DATE(INFO!$C$12,1,C5)</f>
        <v>2</v>
      </c>
      <c r="D4" s="114">
        <f>DATE(INFO!$C$12,1,D5)</f>
        <v>3</v>
      </c>
      <c r="E4" s="114">
        <f>DATE(INFO!$C$12,1,E5)</f>
        <v>4</v>
      </c>
      <c r="F4" s="114">
        <f>DATE(INFO!$C$12,1,F5)</f>
        <v>5</v>
      </c>
      <c r="G4" s="114">
        <f>DATE(INFO!$C$12,1,G5)</f>
        <v>6</v>
      </c>
      <c r="H4" s="114">
        <f>DATE(INFO!$C$12,1,H5)</f>
        <v>7</v>
      </c>
      <c r="I4" s="114">
        <f>DATE(INFO!$C$12,1,I5)</f>
        <v>8</v>
      </c>
      <c r="J4" s="114">
        <f>DATE(INFO!$C$12,1,J5)</f>
        <v>9</v>
      </c>
      <c r="K4" s="114">
        <f>DATE(INFO!$C$12,1,K5)</f>
        <v>10</v>
      </c>
      <c r="L4" s="114">
        <f>DATE(INFO!$C$12,1,L5)</f>
        <v>11</v>
      </c>
      <c r="M4" s="114">
        <f>DATE(INFO!$C$12,1,M5)</f>
        <v>12</v>
      </c>
      <c r="N4" s="114">
        <f>DATE(INFO!$C$12,1,N5)</f>
        <v>13</v>
      </c>
      <c r="O4" s="114">
        <f>DATE(INFO!$C$12,1,O5)</f>
        <v>14</v>
      </c>
      <c r="P4" s="114">
        <f>DATE(INFO!$C$12,1,P5)</f>
        <v>15</v>
      </c>
      <c r="Q4" s="114">
        <f>DATE(INFO!$C$12,1,Q5)</f>
        <v>16</v>
      </c>
      <c r="R4" s="114">
        <f>DATE(INFO!$C$12,1,R5)</f>
        <v>17</v>
      </c>
      <c r="S4" s="114">
        <f>DATE(INFO!$C$12,1,S5)</f>
        <v>18</v>
      </c>
      <c r="T4" s="114">
        <f>DATE(INFO!$C$12,1,T5)</f>
        <v>19</v>
      </c>
      <c r="U4" s="114">
        <f>DATE(INFO!$C$12,1,U5)</f>
        <v>20</v>
      </c>
      <c r="V4" s="114">
        <f>DATE(INFO!$C$12,1,V5)</f>
        <v>21</v>
      </c>
      <c r="W4" s="114">
        <f>DATE(INFO!$C$12,1,W5)</f>
        <v>22</v>
      </c>
      <c r="X4" s="114">
        <f>DATE(INFO!$C$12,1,X5)</f>
        <v>23</v>
      </c>
      <c r="Y4" s="114">
        <f>DATE(INFO!$C$12,1,Y5)</f>
        <v>24</v>
      </c>
      <c r="Z4" s="114">
        <f>DATE(INFO!$C$12,1,Z5)</f>
        <v>25</v>
      </c>
      <c r="AA4" s="114">
        <f>DATE(INFO!$C$12,1,AA5)</f>
        <v>26</v>
      </c>
      <c r="AB4" s="114">
        <f>DATE(INFO!$C$12,1,AB5)</f>
        <v>27</v>
      </c>
      <c r="AC4" s="114">
        <f>DATE(INFO!$C$12,1,AC5)</f>
        <v>28</v>
      </c>
      <c r="AD4" s="114">
        <f>DATE(INFO!$C$12,1,AD5)</f>
        <v>29</v>
      </c>
      <c r="AE4" s="114">
        <f>DATE(INFO!$C$12,1,AE5)</f>
        <v>30</v>
      </c>
      <c r="AF4" s="114">
        <f>DATE(INFO!$C$12,1,AF5)</f>
        <v>31</v>
      </c>
      <c r="AG4"/>
    </row>
    <row r="5" spans="1:46" s="4" customFormat="1" ht="21.75" customHeight="1" thickTop="1" thickBot="1" x14ac:dyDescent="0.25">
      <c r="A5" s="86" t="str">
        <f>"Januari "&amp;INFO!C12</f>
        <v xml:space="preserve">Januari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0" s="10" customFormat="1" ht="21.75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0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  <c r="AM18" s="150"/>
    </row>
    <row r="19" spans="1:40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M19" s="124"/>
      <c r="AN19" s="10"/>
    </row>
    <row r="20" spans="1:40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M20" s="124"/>
      <c r="AN20" s="10"/>
    </row>
    <row r="21" spans="1:40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M21" s="150"/>
      <c r="AN21" s="10"/>
    </row>
    <row r="22" spans="1:40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M22" s="124"/>
      <c r="AN22" s="10"/>
    </row>
    <row r="23" spans="1:40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M23" s="124"/>
      <c r="AN23" s="10"/>
    </row>
    <row r="24" spans="1:40" s="10" customFormat="1" ht="27.75" customHeight="1" thickTop="1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M24" s="150"/>
    </row>
    <row r="25" spans="1:40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M25" s="124"/>
      <c r="AN25" s="10"/>
    </row>
    <row r="26" spans="1:40" ht="19.5" customHeight="1" thickTop="1" x14ac:dyDescent="0.2">
      <c r="A26" s="203" t="s">
        <v>174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5"/>
      <c r="AH26" s="50"/>
      <c r="AI26" s="51"/>
      <c r="AJ26" s="52"/>
      <c r="AM26" s="124"/>
      <c r="AN26" s="10"/>
    </row>
    <row r="27" spans="1:40" ht="19.5" customHeight="1" x14ac:dyDescent="0.2">
      <c r="A27" s="109" t="s">
        <v>76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5"/>
      <c r="AH27" s="53"/>
      <c r="AI27" s="54"/>
      <c r="AJ27" s="55"/>
      <c r="AM27" s="150"/>
      <c r="AN27" s="10"/>
    </row>
    <row r="28" spans="1:40" ht="19.5" customHeight="1" x14ac:dyDescent="0.2">
      <c r="A28" s="109" t="s">
        <v>76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5"/>
      <c r="AH28" s="53"/>
      <c r="AI28" s="54"/>
      <c r="AJ28" s="55"/>
      <c r="AM28" s="124"/>
      <c r="AN28" s="10"/>
    </row>
    <row r="29" spans="1:40" ht="19.5" customHeight="1" x14ac:dyDescent="0.2">
      <c r="A29" s="110" t="s">
        <v>66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5"/>
      <c r="AH29" s="57"/>
      <c r="AI29" s="27">
        <f>SUM($B29:$AF29)</f>
        <v>0</v>
      </c>
      <c r="AJ29" s="55"/>
      <c r="AM29" s="124"/>
      <c r="AN29" s="10"/>
    </row>
    <row r="30" spans="1:40" ht="19.5" customHeight="1" x14ac:dyDescent="0.2">
      <c r="A30" s="110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5"/>
      <c r="AH30" s="58"/>
      <c r="AI30" s="27">
        <f>SUM($B30:$AF30)</f>
        <v>0</v>
      </c>
      <c r="AJ30" s="55"/>
      <c r="AM30" s="150"/>
    </row>
    <row r="31" spans="1:40" ht="19.5" customHeight="1" x14ac:dyDescent="0.2">
      <c r="A31" s="110" t="s">
        <v>25</v>
      </c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5"/>
      <c r="AH31" s="58"/>
      <c r="AI31" s="27">
        <f>SUM($B31:$AF31)</f>
        <v>0</v>
      </c>
      <c r="AJ31" s="55"/>
      <c r="AM31" s="124"/>
      <c r="AN31" s="10"/>
    </row>
    <row r="32" spans="1:40" ht="19.5" customHeight="1" x14ac:dyDescent="0.2">
      <c r="A32" s="110" t="s">
        <v>25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5"/>
      <c r="AH32" s="58"/>
      <c r="AI32" s="27">
        <f>SUM($B32:$AF32)</f>
        <v>0</v>
      </c>
      <c r="AJ32" s="55"/>
      <c r="AM32" s="124"/>
      <c r="AN32" s="10"/>
    </row>
    <row r="33" spans="1:48" ht="19.5" customHeight="1" thickBot="1" x14ac:dyDescent="0.25">
      <c r="A33" s="110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5"/>
      <c r="AH33" s="59"/>
      <c r="AI33" s="41"/>
      <c r="AJ33" s="56"/>
      <c r="AM33" s="150"/>
      <c r="AN33" s="10"/>
    </row>
    <row r="34" spans="1:48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M34" s="124"/>
      <c r="AN34" s="10"/>
    </row>
    <row r="35" spans="1:48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M35" s="124"/>
      <c r="AN35" s="10"/>
    </row>
    <row r="36" spans="1:48" s="62" customFormat="1" ht="15.75" customHeight="1" thickTop="1" x14ac:dyDescent="0.2">
      <c r="A36" s="61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74"/>
      <c r="AH36" s="75"/>
      <c r="AI36" s="71">
        <f t="shared" ref="AI36:AI48" si="2">SUM($B36:$AF36)</f>
        <v>0</v>
      </c>
      <c r="AJ36" s="69"/>
      <c r="AM36" s="150"/>
      <c r="AN36" s="151"/>
    </row>
    <row r="37" spans="1:48" s="62" customFormat="1" ht="15.75" customHeight="1" x14ac:dyDescent="0.2">
      <c r="A37" s="102" t="s">
        <v>34</v>
      </c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74"/>
      <c r="AH37" s="76"/>
      <c r="AI37" s="73">
        <f t="shared" si="2"/>
        <v>0</v>
      </c>
      <c r="AJ37" s="70"/>
      <c r="AM37" s="124"/>
    </row>
    <row r="38" spans="1:48" s="62" customFormat="1" ht="15.75" customHeight="1" x14ac:dyDescent="0.2">
      <c r="A38" s="102" t="s">
        <v>35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74"/>
      <c r="AH38" s="76"/>
      <c r="AI38" s="73">
        <f t="shared" si="2"/>
        <v>0</v>
      </c>
      <c r="AJ38" s="70"/>
      <c r="AM38" s="124"/>
    </row>
    <row r="39" spans="1:48" s="62" customFormat="1" ht="15.75" customHeight="1" x14ac:dyDescent="0.2">
      <c r="A39" s="102" t="s">
        <v>36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74"/>
      <c r="AH39" s="76"/>
      <c r="AI39" s="73">
        <f t="shared" si="2"/>
        <v>0</v>
      </c>
      <c r="AJ39" s="70"/>
      <c r="AM39" s="150"/>
    </row>
    <row r="40" spans="1:48" s="62" customFormat="1" ht="15.75" customHeight="1" x14ac:dyDescent="0.2">
      <c r="A40" s="111" t="s">
        <v>81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74"/>
      <c r="AH40" s="76"/>
      <c r="AI40" s="73">
        <f t="shared" si="2"/>
        <v>0</v>
      </c>
      <c r="AJ40" s="70"/>
      <c r="AM40" s="124"/>
    </row>
    <row r="41" spans="1:48" s="62" customFormat="1" ht="15.75" customHeight="1" x14ac:dyDescent="0.2">
      <c r="A41" s="61" t="s">
        <v>38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74"/>
      <c r="AH41" s="76"/>
      <c r="AI41" s="73">
        <f t="shared" si="2"/>
        <v>0</v>
      </c>
      <c r="AJ41" s="70"/>
    </row>
    <row r="42" spans="1:48" s="62" customFormat="1" ht="15.75" customHeight="1" x14ac:dyDescent="0.2">
      <c r="A42" s="61" t="s">
        <v>39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74"/>
      <c r="AH42" s="76"/>
      <c r="AI42" s="73">
        <f t="shared" si="2"/>
        <v>0</v>
      </c>
      <c r="AJ42" s="70"/>
    </row>
    <row r="43" spans="1:48" s="62" customFormat="1" ht="15.75" customHeight="1" x14ac:dyDescent="0.2">
      <c r="A43" s="61" t="s">
        <v>40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74"/>
      <c r="AH43" s="76"/>
      <c r="AI43" s="73">
        <f t="shared" si="2"/>
        <v>0</v>
      </c>
      <c r="AJ43" s="70"/>
    </row>
    <row r="44" spans="1:48" s="62" customFormat="1" ht="15.75" customHeight="1" x14ac:dyDescent="0.2">
      <c r="A44" s="61" t="s">
        <v>41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74"/>
      <c r="AH44" s="76"/>
      <c r="AI44" s="73">
        <f t="shared" si="2"/>
        <v>0</v>
      </c>
      <c r="AJ44" s="70"/>
    </row>
    <row r="45" spans="1:48" s="62" customFormat="1" ht="15.75" customHeight="1" x14ac:dyDescent="0.2">
      <c r="A45" s="61" t="s">
        <v>56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74"/>
      <c r="AH45" s="76"/>
      <c r="AI45" s="73">
        <f t="shared" si="2"/>
        <v>0</v>
      </c>
      <c r="AJ45" s="70"/>
    </row>
    <row r="46" spans="1:48" s="62" customFormat="1" ht="15.75" customHeight="1" x14ac:dyDescent="0.2">
      <c r="A46" s="61" t="s">
        <v>65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74"/>
      <c r="AH46" s="76"/>
      <c r="AI46" s="73">
        <f t="shared" si="2"/>
        <v>0</v>
      </c>
      <c r="AJ46" s="70"/>
      <c r="AV46" s="171"/>
    </row>
    <row r="47" spans="1:48" s="62" customFormat="1" ht="15.75" customHeight="1" x14ac:dyDescent="0.2">
      <c r="A47" s="61" t="s">
        <v>73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74"/>
      <c r="AH47" s="76"/>
      <c r="AI47" s="73">
        <f t="shared" si="2"/>
        <v>0</v>
      </c>
      <c r="AJ47" s="70"/>
    </row>
    <row r="48" spans="1:48" s="62" customFormat="1" ht="15.75" customHeight="1" thickBot="1" x14ac:dyDescent="0.25">
      <c r="A48" s="112" t="s">
        <v>42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5"/>
      <c r="AH48" s="76"/>
      <c r="AI48" s="189">
        <f t="shared" si="2"/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  <row r="56" spans="1:36" x14ac:dyDescent="0.2">
      <c r="H56" s="170"/>
      <c r="J56" s="172"/>
    </row>
  </sheetData>
  <sheetProtection algorithmName="SHA-512" hashValue="NtHOn04Rd652feTB67TY7h9U5UT/zzj0vRm5wRsebmHU2fuqPwCnl6r9vPYX6vYevbsXhgXw41MIgsFtV+VwBA==" saltValue="tUV3hZSdXlCogb8MhyxecA==" spinCount="100000" sheet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36:AG50 AG5 AG3">
    <cfRule type="cellIs" dxfId="283" priority="22" stopIfTrue="1" operator="equal">
      <formula>"WE"</formula>
    </cfRule>
  </conditionalFormatting>
  <conditionalFormatting sqref="AI36:AI48">
    <cfRule type="cellIs" dxfId="282" priority="23" stopIfTrue="1" operator="greaterThan">
      <formula>0</formula>
    </cfRule>
  </conditionalFormatting>
  <conditionalFormatting sqref="AG20:AG23 AG6:AG10 AG17:AG18">
    <cfRule type="cellIs" dxfId="281" priority="14" stopIfTrue="1" operator="equal">
      <formula>"WE"</formula>
    </cfRule>
  </conditionalFormatting>
  <conditionalFormatting sqref="B6:D6 F6:AF6">
    <cfRule type="cellIs" dxfId="280" priority="15" stopIfTrue="1" operator="equal">
      <formula>1</formula>
    </cfRule>
  </conditionalFormatting>
  <conditionalFormatting sqref="E10:AE10">
    <cfRule type="cellIs" dxfId="279" priority="16" stopIfTrue="1" operator="equal">
      <formula>1</formula>
    </cfRule>
  </conditionalFormatting>
  <conditionalFormatting sqref="B7:D7 G7:AF7">
    <cfRule type="cellIs" dxfId="278" priority="17" stopIfTrue="1" operator="equal">
      <formula>1</formula>
    </cfRule>
    <cfRule type="cellIs" dxfId="277" priority="18" stopIfTrue="1" operator="equal">
      <formula>2</formula>
    </cfRule>
    <cfRule type="cellIs" dxfId="276" priority="19" stopIfTrue="1" operator="equal">
      <formula>3</formula>
    </cfRule>
  </conditionalFormatting>
  <conditionalFormatting sqref="B10 B22:AF23">
    <cfRule type="cellIs" dxfId="275" priority="20" stopIfTrue="1" operator="equal">
      <formula>1</formula>
    </cfRule>
  </conditionalFormatting>
  <conditionalFormatting sqref="B14:F14">
    <cfRule type="colorScale" priority="8">
      <colorScale>
        <cfvo type="num" val="0"/>
        <cfvo type="num" val="&quot;23.59&quot;"/>
        <color rgb="FF7030A0"/>
        <color rgb="FF002060"/>
      </colorScale>
    </cfRule>
  </conditionalFormatting>
  <conditionalFormatting sqref="AG11:AG16">
    <cfRule type="cellIs" dxfId="274" priority="9" stopIfTrue="1" operator="equal">
      <formula>"WE"</formula>
    </cfRule>
  </conditionalFormatting>
  <conditionalFormatting sqref="E11:AE11">
    <cfRule type="cellIs" dxfId="273" priority="10" stopIfTrue="1" operator="equal">
      <formula>2</formula>
    </cfRule>
    <cfRule type="cellIs" dxfId="272" priority="11" stopIfTrue="1" operator="equal">
      <formula>1</formula>
    </cfRule>
  </conditionalFormatting>
  <conditionalFormatting sqref="B11:D11 AF11">
    <cfRule type="cellIs" dxfId="271" priority="12" stopIfTrue="1" operator="equal">
      <formula>1</formula>
    </cfRule>
    <cfRule type="cellIs" dxfId="270" priority="13" stopIfTrue="1" operator="equal">
      <formula>2</formula>
    </cfRule>
  </conditionalFormatting>
  <conditionalFormatting sqref="F7">
    <cfRule type="cellIs" dxfId="269" priority="5" stopIfTrue="1" operator="equal">
      <formula>1</formula>
    </cfRule>
    <cfRule type="cellIs" dxfId="268" priority="6" stopIfTrue="1" operator="equal">
      <formula>2</formula>
    </cfRule>
    <cfRule type="cellIs" dxfId="267" priority="7" stopIfTrue="1" operator="equal">
      <formula>3</formula>
    </cfRule>
  </conditionalFormatting>
  <conditionalFormatting sqref="E7">
    <cfRule type="cellIs" dxfId="266" priority="2" stopIfTrue="1" operator="equal">
      <formula>1</formula>
    </cfRule>
    <cfRule type="cellIs" dxfId="265" priority="3" stopIfTrue="1" operator="equal">
      <formula>2</formula>
    </cfRule>
    <cfRule type="cellIs" dxfId="264" priority="4" stopIfTrue="1" operator="equal">
      <formula>3</formula>
    </cfRule>
  </conditionalFormatting>
  <conditionalFormatting sqref="E6">
    <cfRule type="cellIs" dxfId="263" priority="1" stopIfTrue="1" operator="equal">
      <formula>1</formula>
    </cfRule>
  </conditionalFormatting>
  <dataValidations count="7">
    <dataValidation type="list" allowBlank="1" showErrorMessage="1" errorTitle="aard" error="Enkel input van D of K mogelijk" sqref="B9:AF9" xr:uid="{00000000-0002-0000-02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200-000001000000}">
      <formula1>$AL$7:$AL$9</formula1>
    </dataValidation>
    <dataValidation type="list" allowBlank="1" errorTitle="Braken" error="Enkel input mogelijk van :_x000a_ 0 : neen_x000a_ 1 : neiging tot_x000a_ 2 : ja" sqref="B11:AF11" xr:uid="{00000000-0002-0000-0200-000002000000}">
      <formula1>$AP$7:$AP$9</formula1>
    </dataValidation>
    <dataValidation type="list" allowBlank="1" showErrorMessage="1" errorTitle="Lichtschuw" error="Enkel input mogelijk van :_x000a_ 0 : neen_x000a_ 1 : ja" sqref="B10:AF10 B22:AF22" xr:uid="{00000000-0002-0000-0200-000003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200-000004000000}">
      <formula1>$AM$7:$AM$9</formula1>
    </dataValidation>
    <dataValidation type="list" allowBlank="1" showInputMessage="1" showErrorMessage="1" sqref="C8:AF8" xr:uid="{00000000-0002-0000-0200-000005000000}">
      <formula1>$AM$7:$AM$9</formula1>
    </dataValidation>
    <dataValidation type="list" allowBlank="1" showInputMessage="1" showErrorMessage="1" sqref="B6:AF6" xr:uid="{00000000-0002-0000-0200-000006000000}">
      <formula1>$AP$7:$AP$8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T52"/>
  <sheetViews>
    <sheetView workbookViewId="0">
      <pane xSplit="1" ySplit="5" topLeftCell="H6" activePane="bottomRight" state="frozen"/>
      <selection activeCell="E6" sqref="E6"/>
      <selection pane="topRight" activeCell="E6" sqref="E6"/>
      <selection pane="bottomLeft" activeCell="E6" sqref="E6"/>
      <selection pane="bottomRight" activeCell="I11" sqref="I11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>WE</v>
      </c>
      <c r="F3" s="5" t="str">
        <f t="shared" si="0"/>
        <v>WE</v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>WE</v>
      </c>
      <c r="M3" s="5" t="str">
        <f t="shared" si="0"/>
        <v>WE</v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>WE</v>
      </c>
      <c r="T3" s="5" t="str">
        <f t="shared" si="0"/>
        <v>WE</v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>WE</v>
      </c>
      <c r="AA3" s="5" t="str">
        <f t="shared" si="0"/>
        <v>WE</v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DATE(INFO!$C$12,2,B5)</f>
        <v>32</v>
      </c>
      <c r="C4" s="114">
        <f>DATE(INFO!$C$12,2,C5)</f>
        <v>33</v>
      </c>
      <c r="D4" s="114">
        <f>DATE(INFO!$C$12,2,D5)</f>
        <v>34</v>
      </c>
      <c r="E4" s="114">
        <f>DATE(INFO!$C$12,2,E5)</f>
        <v>35</v>
      </c>
      <c r="F4" s="114">
        <f>DATE(INFO!$C$12,2,F5)</f>
        <v>36</v>
      </c>
      <c r="G4" s="114">
        <f>DATE(INFO!$C$12,2,G5)</f>
        <v>37</v>
      </c>
      <c r="H4" s="114">
        <f>DATE(INFO!$C$12,2,H5)</f>
        <v>38</v>
      </c>
      <c r="I4" s="114">
        <f>DATE(INFO!$C$12,2,I5)</f>
        <v>39</v>
      </c>
      <c r="J4" s="114">
        <f>DATE(INFO!$C$12,2,J5)</f>
        <v>40</v>
      </c>
      <c r="K4" s="114">
        <f>DATE(INFO!$C$12,2,K5)</f>
        <v>41</v>
      </c>
      <c r="L4" s="114">
        <f>DATE(INFO!$C$12,2,L5)</f>
        <v>42</v>
      </c>
      <c r="M4" s="114">
        <f>DATE(INFO!$C$12,2,M5)</f>
        <v>43</v>
      </c>
      <c r="N4" s="114">
        <f>DATE(INFO!$C$12,2,N5)</f>
        <v>44</v>
      </c>
      <c r="O4" s="114">
        <f>DATE(INFO!$C$12,2,O5)</f>
        <v>45</v>
      </c>
      <c r="P4" s="114">
        <f>DATE(INFO!$C$12,2,P5)</f>
        <v>46</v>
      </c>
      <c r="Q4" s="114">
        <f>DATE(INFO!$C$12,2,Q5)</f>
        <v>47</v>
      </c>
      <c r="R4" s="114">
        <f>DATE(INFO!$C$12,2,R5)</f>
        <v>48</v>
      </c>
      <c r="S4" s="114">
        <f>DATE(INFO!$C$12,2,S5)</f>
        <v>49</v>
      </c>
      <c r="T4" s="114">
        <f>DATE(INFO!$C$12,2,T5)</f>
        <v>50</v>
      </c>
      <c r="U4" s="114">
        <f>DATE(INFO!$C$12,2,U5)</f>
        <v>51</v>
      </c>
      <c r="V4" s="114">
        <f>DATE(INFO!$C$12,2,V5)</f>
        <v>52</v>
      </c>
      <c r="W4" s="114">
        <f>DATE(INFO!$C$12,2,W5)</f>
        <v>53</v>
      </c>
      <c r="X4" s="114">
        <f>DATE(INFO!$C$12,2,X5)</f>
        <v>54</v>
      </c>
      <c r="Y4" s="114">
        <f>DATE(INFO!$C$12,2,Y5)</f>
        <v>55</v>
      </c>
      <c r="Z4" s="114">
        <f>DATE(INFO!$C$12,2,Z5)</f>
        <v>56</v>
      </c>
      <c r="AA4" s="114">
        <f>DATE(INFO!$C$12,2,AA5)</f>
        <v>57</v>
      </c>
      <c r="AB4" s="114">
        <f>DATE(INFO!$C$12,2,AB5)</f>
        <v>58</v>
      </c>
      <c r="AC4" s="114">
        <f>DATE(INFO!$C$12,2,AC5)</f>
        <v>59</v>
      </c>
      <c r="AD4" s="114">
        <f>DATE(INFO!$C$12,2,AD5)</f>
        <v>60</v>
      </c>
      <c r="AE4" s="114">
        <f>DATE(INFO!$C$12,2,AE5)</f>
        <v>61</v>
      </c>
      <c r="AF4" s="114">
        <f>DATE(INFO!$C$12,2,AF5)</f>
        <v>62</v>
      </c>
      <c r="AG4"/>
    </row>
    <row r="5" spans="1:46" s="4" customFormat="1" ht="21.75" customHeight="1" thickTop="1" thickBot="1" x14ac:dyDescent="0.25">
      <c r="A5" s="86" t="str">
        <f>"Februari "&amp;INFO!C12</f>
        <v xml:space="preserve">Februari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17.25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6.5" customHeight="1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08" t="s">
        <v>67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8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20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ul2YBqAN0Q3pFohYbq+FPl13PAyd2eK0qIaJh/9Z0DyBuVKOJEw6L7YHIa1A+bQ/oB3NR5lF/g8+tXvKMlPDUQ==" saltValue="Z43b+cgg1aPDLWk3U1nBtQ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262" priority="53" stopIfTrue="1" operator="equal">
      <formula>"WE"</formula>
    </cfRule>
  </conditionalFormatting>
  <conditionalFormatting sqref="AI36:AI48">
    <cfRule type="cellIs" dxfId="261" priority="54" stopIfTrue="1" operator="greaterThan">
      <formula>0</formula>
    </cfRule>
  </conditionalFormatting>
  <conditionalFormatting sqref="B24:AF24">
    <cfRule type="cellIs" dxfId="260" priority="59" stopIfTrue="1" operator="equal">
      <formula>1</formula>
    </cfRule>
  </conditionalFormatting>
  <conditionalFormatting sqref="AG20:AG23 AG6:AG10 AG17:AG18">
    <cfRule type="cellIs" dxfId="259" priority="38" stopIfTrue="1" operator="equal">
      <formula>"WE"</formula>
    </cfRule>
  </conditionalFormatting>
  <conditionalFormatting sqref="AG11:AG16">
    <cfRule type="cellIs" dxfId="258" priority="33" stopIfTrue="1" operator="equal">
      <formula>"WE"</formula>
    </cfRule>
  </conditionalFormatting>
  <conditionalFormatting sqref="B6:D6 F6:AF6">
    <cfRule type="cellIs" dxfId="257" priority="16" stopIfTrue="1" operator="equal">
      <formula>1</formula>
    </cfRule>
  </conditionalFormatting>
  <conditionalFormatting sqref="E10:AE10">
    <cfRule type="cellIs" dxfId="256" priority="17" stopIfTrue="1" operator="equal">
      <formula>1</formula>
    </cfRule>
  </conditionalFormatting>
  <conditionalFormatting sqref="B7:D7 G7:AF7">
    <cfRule type="cellIs" dxfId="255" priority="18" stopIfTrue="1" operator="equal">
      <formula>1</formula>
    </cfRule>
    <cfRule type="cellIs" dxfId="254" priority="19" stopIfTrue="1" operator="equal">
      <formula>2</formula>
    </cfRule>
    <cfRule type="cellIs" dxfId="253" priority="20" stopIfTrue="1" operator="equal">
      <formula>3</formula>
    </cfRule>
  </conditionalFormatting>
  <conditionalFormatting sqref="B10">
    <cfRule type="cellIs" dxfId="252" priority="21" stopIfTrue="1" operator="equal">
      <formula>1</formula>
    </cfRule>
  </conditionalFormatting>
  <conditionalFormatting sqref="B14:F14">
    <cfRule type="colorScale" priority="11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251" priority="12" stopIfTrue="1" operator="equal">
      <formula>2</formula>
    </cfRule>
    <cfRule type="cellIs" dxfId="250" priority="13" stopIfTrue="1" operator="equal">
      <formula>1</formula>
    </cfRule>
  </conditionalFormatting>
  <conditionalFormatting sqref="B11:D11 AF11">
    <cfRule type="cellIs" dxfId="249" priority="14" stopIfTrue="1" operator="equal">
      <formula>1</formula>
    </cfRule>
    <cfRule type="cellIs" dxfId="248" priority="15" stopIfTrue="1" operator="equal">
      <formula>2</formula>
    </cfRule>
  </conditionalFormatting>
  <conditionalFormatting sqref="F7">
    <cfRule type="cellIs" dxfId="247" priority="8" stopIfTrue="1" operator="equal">
      <formula>1</formula>
    </cfRule>
    <cfRule type="cellIs" dxfId="246" priority="9" stopIfTrue="1" operator="equal">
      <formula>2</formula>
    </cfRule>
    <cfRule type="cellIs" dxfId="245" priority="10" stopIfTrue="1" operator="equal">
      <formula>3</formula>
    </cfRule>
  </conditionalFormatting>
  <conditionalFormatting sqref="E7">
    <cfRule type="cellIs" dxfId="244" priority="5" stopIfTrue="1" operator="equal">
      <formula>1</formula>
    </cfRule>
    <cfRule type="cellIs" dxfId="243" priority="6" stopIfTrue="1" operator="equal">
      <formula>2</formula>
    </cfRule>
    <cfRule type="cellIs" dxfId="242" priority="7" stopIfTrue="1" operator="equal">
      <formula>3</formula>
    </cfRule>
  </conditionalFormatting>
  <conditionalFormatting sqref="B22:AF23">
    <cfRule type="cellIs" dxfId="241" priority="4" stopIfTrue="1" operator="equal">
      <formula>1</formula>
    </cfRule>
  </conditionalFormatting>
  <conditionalFormatting sqref="E6">
    <cfRule type="cellIs" dxfId="240" priority="3" stopIfTrue="1" operator="equal">
      <formula>1</formula>
    </cfRule>
  </conditionalFormatting>
  <conditionalFormatting sqref="AG49:AG50">
    <cfRule type="cellIs" dxfId="239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3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300-000001000000}">
      <formula1>$AL$7:$AL$9</formula1>
    </dataValidation>
    <dataValidation type="list" allowBlank="1" showErrorMessage="1" errorTitle="Lichtschuw" error="Enkel input mogelijk van :_x000a_ 0 : neen_x000a_ 1 : ja" sqref="B24:AF24 B10:AF10 B22:AF22" xr:uid="{00000000-0002-0000-03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300-000003000000}">
      <formula1>$AM$7:$AM$9</formula1>
    </dataValidation>
    <dataValidation type="list" allowBlank="1" showInputMessage="1" showErrorMessage="1" sqref="C8:AF8" xr:uid="{00000000-0002-0000-0300-000004000000}">
      <formula1>$AM$7:$AM$9</formula1>
    </dataValidation>
    <dataValidation type="list" allowBlank="1" showInputMessage="1" showErrorMessage="1" sqref="B6:AF6" xr:uid="{00000000-0002-0000-03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3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7" width="9.140625" hidden="1" customWidth="1"/>
    <col min="48" max="48" width="0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>WE</v>
      </c>
      <c r="E3" s="5" t="str">
        <f t="shared" si="0"/>
        <v>WE</v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>WE</v>
      </c>
      <c r="L3" s="5" t="str">
        <f t="shared" si="0"/>
        <v>WE</v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>WE</v>
      </c>
      <c r="S3" s="5" t="str">
        <f t="shared" si="0"/>
        <v>WE</v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>WE</v>
      </c>
      <c r="Z3" s="5" t="str">
        <f t="shared" si="0"/>
        <v>WE</v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>WE</v>
      </c>
      <c r="AG3" s="5"/>
    </row>
    <row r="4" spans="1:46" ht="13.5" thickBot="1" x14ac:dyDescent="0.25">
      <c r="B4" s="114">
        <f>DATE(INFO!$C$12,3,B5)</f>
        <v>61</v>
      </c>
      <c r="C4" s="114">
        <f>DATE(INFO!$C$12,3,C5)</f>
        <v>62</v>
      </c>
      <c r="D4" s="114">
        <f>DATE(INFO!$C$12,3,D5)</f>
        <v>63</v>
      </c>
      <c r="E4" s="114">
        <f>DATE(INFO!$C$12,3,E5)</f>
        <v>64</v>
      </c>
      <c r="F4" s="114">
        <f>DATE(INFO!$C$12,3,F5)</f>
        <v>65</v>
      </c>
      <c r="G4" s="114">
        <f>DATE(INFO!$C$12,3,G5)</f>
        <v>66</v>
      </c>
      <c r="H4" s="114">
        <f>DATE(INFO!$C$12,3,H5)</f>
        <v>67</v>
      </c>
      <c r="I4" s="114">
        <f>DATE(INFO!$C$12,3,I5)</f>
        <v>68</v>
      </c>
      <c r="J4" s="114">
        <f>DATE(INFO!$C$12,3,J5)</f>
        <v>69</v>
      </c>
      <c r="K4" s="114">
        <f>DATE(INFO!$C$12,3,K5)</f>
        <v>70</v>
      </c>
      <c r="L4" s="114">
        <f>DATE(INFO!$C$12,3,L5)</f>
        <v>71</v>
      </c>
      <c r="M4" s="114">
        <f>DATE(INFO!$C$12,3,M5)</f>
        <v>72</v>
      </c>
      <c r="N4" s="114">
        <f>DATE(INFO!$C$12,3,N5)</f>
        <v>73</v>
      </c>
      <c r="O4" s="114">
        <f>DATE(INFO!$C$12,3,O5)</f>
        <v>74</v>
      </c>
      <c r="P4" s="114">
        <f>DATE(INFO!$C$12,3,P5)</f>
        <v>75</v>
      </c>
      <c r="Q4" s="114">
        <f>DATE(INFO!$C$12,3,Q5)</f>
        <v>76</v>
      </c>
      <c r="R4" s="114">
        <f>DATE(INFO!$C$12,3,R5)</f>
        <v>77</v>
      </c>
      <c r="S4" s="114">
        <f>DATE(INFO!$C$12,3,S5)</f>
        <v>78</v>
      </c>
      <c r="T4" s="114">
        <f>DATE(INFO!$C$12,3,T5)</f>
        <v>79</v>
      </c>
      <c r="U4" s="114">
        <f>DATE(INFO!$C$12,3,U5)</f>
        <v>80</v>
      </c>
      <c r="V4" s="114">
        <f>DATE(INFO!$C$12,3,V5)</f>
        <v>81</v>
      </c>
      <c r="W4" s="114">
        <f>DATE(INFO!$C$12,3,W5)</f>
        <v>82</v>
      </c>
      <c r="X4" s="114">
        <f>DATE(INFO!$C$12,3,X5)</f>
        <v>83</v>
      </c>
      <c r="Y4" s="114">
        <f>DATE(INFO!$C$12,3,Y5)</f>
        <v>84</v>
      </c>
      <c r="Z4" s="114">
        <f>DATE(INFO!$C$12,3,Z5)</f>
        <v>85</v>
      </c>
      <c r="AA4" s="114">
        <f>DATE(INFO!$C$12,3,AA5)</f>
        <v>86</v>
      </c>
      <c r="AB4" s="114">
        <f>DATE(INFO!$C$12,3,AB5)</f>
        <v>87</v>
      </c>
      <c r="AC4" s="114">
        <f>DATE(INFO!$C$12,3,AC5)</f>
        <v>88</v>
      </c>
      <c r="AD4" s="114">
        <f>DATE(INFO!$C$12,3,AD5)</f>
        <v>89</v>
      </c>
      <c r="AE4" s="114">
        <f>DATE(INFO!$C$12,3,AE5)</f>
        <v>90</v>
      </c>
      <c r="AF4" s="114">
        <f>DATE(INFO!$C$12,3,AF5)</f>
        <v>91</v>
      </c>
      <c r="AG4"/>
    </row>
    <row r="5" spans="1:46" s="4" customFormat="1" ht="21.75" customHeight="1" thickTop="1" thickBot="1" x14ac:dyDescent="0.25">
      <c r="A5" s="86" t="str">
        <f>"Maart "&amp;INFO!C12</f>
        <v xml:space="preserve">Maart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0" s="10" customFormat="1" ht="18.75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0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0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0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0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0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0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0" s="10" customFormat="1" ht="27.75" customHeight="1" thickTop="1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H24"/>
      <c r="AI24"/>
      <c r="AJ24"/>
    </row>
    <row r="25" spans="1:40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0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0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0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0" ht="19.5" customHeight="1" x14ac:dyDescent="0.2">
      <c r="A29" s="108" t="s">
        <v>68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0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0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0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>SUM(B42:AF42)</f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LVvsL1z64XBAhKHXr3daZe59drDJIMlEjjEWyIZWKJyA8d4yAaxGHawa+94HUxuYCDtzR7DL09p1Ak6DR/I+Qg==" saltValue="O6tnWJxARyc8Y8qMqvxRag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36:AG48 AG5 AG3">
    <cfRule type="cellIs" dxfId="238" priority="46" stopIfTrue="1" operator="equal">
      <formula>"WE"</formula>
    </cfRule>
  </conditionalFormatting>
  <conditionalFormatting sqref="AI36:AI48">
    <cfRule type="cellIs" dxfId="237" priority="47" stopIfTrue="1" operator="greaterThan">
      <formula>0</formula>
    </cfRule>
  </conditionalFormatting>
  <conditionalFormatting sqref="AG20:AG23 AG6:AG10 AG17:AG18">
    <cfRule type="cellIs" dxfId="236" priority="31" stopIfTrue="1" operator="equal">
      <formula>"WE"</formula>
    </cfRule>
  </conditionalFormatting>
  <conditionalFormatting sqref="AG11:AG16">
    <cfRule type="cellIs" dxfId="235" priority="26" stopIfTrue="1" operator="equal">
      <formula>"WE"</formula>
    </cfRule>
  </conditionalFormatting>
  <conditionalFormatting sqref="B6:D6 F6:AF6">
    <cfRule type="cellIs" dxfId="234" priority="15" stopIfTrue="1" operator="equal">
      <formula>1</formula>
    </cfRule>
  </conditionalFormatting>
  <conditionalFormatting sqref="E10:AE10">
    <cfRule type="cellIs" dxfId="233" priority="16" stopIfTrue="1" operator="equal">
      <formula>1</formula>
    </cfRule>
  </conditionalFormatting>
  <conditionalFormatting sqref="B7:D7 G7:AF7">
    <cfRule type="cellIs" dxfId="232" priority="17" stopIfTrue="1" operator="equal">
      <formula>1</formula>
    </cfRule>
    <cfRule type="cellIs" dxfId="231" priority="18" stopIfTrue="1" operator="equal">
      <formula>2</formula>
    </cfRule>
    <cfRule type="cellIs" dxfId="230" priority="19" stopIfTrue="1" operator="equal">
      <formula>3</formula>
    </cfRule>
  </conditionalFormatting>
  <conditionalFormatting sqref="B10">
    <cfRule type="cellIs" dxfId="229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228" priority="11" stopIfTrue="1" operator="equal">
      <formula>2</formula>
    </cfRule>
    <cfRule type="cellIs" dxfId="227" priority="12" stopIfTrue="1" operator="equal">
      <formula>1</formula>
    </cfRule>
  </conditionalFormatting>
  <conditionalFormatting sqref="B11:D11 AF11">
    <cfRule type="cellIs" dxfId="226" priority="13" stopIfTrue="1" operator="equal">
      <formula>1</formula>
    </cfRule>
    <cfRule type="cellIs" dxfId="225" priority="14" stopIfTrue="1" operator="equal">
      <formula>2</formula>
    </cfRule>
  </conditionalFormatting>
  <conditionalFormatting sqref="F7">
    <cfRule type="cellIs" dxfId="224" priority="7" stopIfTrue="1" operator="equal">
      <formula>1</formula>
    </cfRule>
    <cfRule type="cellIs" dxfId="223" priority="8" stopIfTrue="1" operator="equal">
      <formula>2</formula>
    </cfRule>
    <cfRule type="cellIs" dxfId="222" priority="9" stopIfTrue="1" operator="equal">
      <formula>3</formula>
    </cfRule>
  </conditionalFormatting>
  <conditionalFormatting sqref="E7">
    <cfRule type="cellIs" dxfId="221" priority="4" stopIfTrue="1" operator="equal">
      <formula>1</formula>
    </cfRule>
    <cfRule type="cellIs" dxfId="220" priority="5" stopIfTrue="1" operator="equal">
      <formula>2</formula>
    </cfRule>
    <cfRule type="cellIs" dxfId="219" priority="6" stopIfTrue="1" operator="equal">
      <formula>3</formula>
    </cfRule>
  </conditionalFormatting>
  <conditionalFormatting sqref="B22:AF23">
    <cfRule type="cellIs" dxfId="218" priority="3" stopIfTrue="1" operator="equal">
      <formula>1</formula>
    </cfRule>
  </conditionalFormatting>
  <conditionalFormatting sqref="E6">
    <cfRule type="cellIs" dxfId="217" priority="2" stopIfTrue="1" operator="equal">
      <formula>1</formula>
    </cfRule>
  </conditionalFormatting>
  <conditionalFormatting sqref="AG49:AG50">
    <cfRule type="cellIs" dxfId="216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4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4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4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400-000003000000}">
      <formula1>$AM$7:$AM$9</formula1>
    </dataValidation>
    <dataValidation type="list" allowBlank="1" showInputMessage="1" showErrorMessage="1" sqref="C8:AF8" xr:uid="{00000000-0002-0000-0400-000004000000}">
      <formula1>$AM$7:$AM$9</formula1>
    </dataValidation>
    <dataValidation type="list" allowBlank="1" showInputMessage="1" showErrorMessage="1" sqref="B6:AF6" xr:uid="{00000000-0002-0000-04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4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0" hidden="1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DATE(INFO!$C$12,4,B5)</f>
        <v>92</v>
      </c>
      <c r="C4" s="114">
        <f>DATE(INFO!$C$12,4,C5)</f>
        <v>93</v>
      </c>
      <c r="D4" s="114">
        <f>DATE(INFO!$C$12,4,D5)</f>
        <v>94</v>
      </c>
      <c r="E4" s="114">
        <f>DATE(INFO!$C$12,4,E5)</f>
        <v>95</v>
      </c>
      <c r="F4" s="114">
        <f>DATE(INFO!$C$12,4,F5)</f>
        <v>96</v>
      </c>
      <c r="G4" s="114">
        <f>DATE(INFO!$C$12,4,G5)</f>
        <v>97</v>
      </c>
      <c r="H4" s="114">
        <f>DATE(INFO!$C$12,4,H5)</f>
        <v>98</v>
      </c>
      <c r="I4" s="114">
        <f>DATE(INFO!$C$12,4,I5)</f>
        <v>99</v>
      </c>
      <c r="J4" s="114">
        <f>DATE(INFO!$C$12,4,J5)</f>
        <v>100</v>
      </c>
      <c r="K4" s="114">
        <f>DATE(INFO!$C$12,4,K5)</f>
        <v>101</v>
      </c>
      <c r="L4" s="114">
        <f>DATE(INFO!$C$12,4,L5)</f>
        <v>102</v>
      </c>
      <c r="M4" s="114">
        <f>DATE(INFO!$C$12,4,M5)</f>
        <v>103</v>
      </c>
      <c r="N4" s="114">
        <f>DATE(INFO!$C$12,4,N5)</f>
        <v>104</v>
      </c>
      <c r="O4" s="114">
        <f>DATE(INFO!$C$12,4,O5)</f>
        <v>105</v>
      </c>
      <c r="P4" s="114">
        <f>DATE(INFO!$C$12,4,P5)</f>
        <v>106</v>
      </c>
      <c r="Q4" s="114">
        <f>DATE(INFO!$C$12,4,Q5)</f>
        <v>107</v>
      </c>
      <c r="R4" s="114">
        <f>DATE(INFO!$C$12,4,R5)</f>
        <v>108</v>
      </c>
      <c r="S4" s="114">
        <f>DATE(INFO!$C$12,4,S5)</f>
        <v>109</v>
      </c>
      <c r="T4" s="114">
        <f>DATE(INFO!$C$12,4,T5)</f>
        <v>110</v>
      </c>
      <c r="U4" s="114">
        <f>DATE(INFO!$C$12,4,U5)</f>
        <v>111</v>
      </c>
      <c r="V4" s="114">
        <f>DATE(INFO!$C$12,4,V5)</f>
        <v>112</v>
      </c>
      <c r="W4" s="114">
        <f>DATE(INFO!$C$12,4,W5)</f>
        <v>113</v>
      </c>
      <c r="X4" s="114">
        <f>DATE(INFO!$C$12,4,X5)</f>
        <v>114</v>
      </c>
      <c r="Y4" s="114">
        <f>DATE(INFO!$C$12,4,Y5)</f>
        <v>115</v>
      </c>
      <c r="Z4" s="114">
        <f>DATE(INFO!$C$12,4,Z5)</f>
        <v>116</v>
      </c>
      <c r="AA4" s="114">
        <f>DATE(INFO!$C$12,4,AA5)</f>
        <v>117</v>
      </c>
      <c r="AB4" s="114">
        <f>DATE(INFO!$C$12,4,AB5)</f>
        <v>118</v>
      </c>
      <c r="AC4" s="114">
        <f>DATE(INFO!$C$12,4,AC5)</f>
        <v>119</v>
      </c>
      <c r="AD4" s="114">
        <f>DATE(INFO!$C$12,4,AD5)</f>
        <v>120</v>
      </c>
      <c r="AE4" s="114">
        <f>DATE(INFO!$C$12,4,AE5)</f>
        <v>121</v>
      </c>
      <c r="AF4" s="114">
        <f>DATE(INFO!$C$12,4,AF5)</f>
        <v>122</v>
      </c>
      <c r="AG4"/>
    </row>
    <row r="5" spans="1:46" s="4" customFormat="1" ht="21.75" customHeight="1" thickTop="1" thickBot="1" x14ac:dyDescent="0.25">
      <c r="A5" s="86" t="str">
        <f>"April "&amp;INFO!C12</f>
        <v xml:space="preserve">April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08" t="s">
        <v>69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48LNyzLue5Q5uWE144ls+uEdneNaCUSN3CCH3QqUZbUxQW55eKrMwTELWaoyRTK0RTmaUe5YeQvCPZ7EbR2hfw==" saltValue="2VcBv4id4hO3OyvjJhHlNA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215" priority="46" stopIfTrue="1" operator="equal">
      <formula>"WE"</formula>
    </cfRule>
  </conditionalFormatting>
  <conditionalFormatting sqref="AI36:AI48">
    <cfRule type="cellIs" dxfId="214" priority="47" stopIfTrue="1" operator="greaterThan">
      <formula>0</formula>
    </cfRule>
  </conditionalFormatting>
  <conditionalFormatting sqref="B24:AF24">
    <cfRule type="cellIs" dxfId="213" priority="52" stopIfTrue="1" operator="equal">
      <formula>1</formula>
    </cfRule>
  </conditionalFormatting>
  <conditionalFormatting sqref="AG20:AG23 AG6:AG10 AG17:AG18">
    <cfRule type="cellIs" dxfId="212" priority="31" stopIfTrue="1" operator="equal">
      <formula>"WE"</formula>
    </cfRule>
  </conditionalFormatting>
  <conditionalFormatting sqref="AG11:AG16">
    <cfRule type="cellIs" dxfId="211" priority="26" stopIfTrue="1" operator="equal">
      <formula>"WE"</formula>
    </cfRule>
  </conditionalFormatting>
  <conditionalFormatting sqref="B6:D6 F6:AF6">
    <cfRule type="cellIs" dxfId="210" priority="15" stopIfTrue="1" operator="equal">
      <formula>1</formula>
    </cfRule>
  </conditionalFormatting>
  <conditionalFormatting sqref="E10:AE10">
    <cfRule type="cellIs" dxfId="209" priority="16" stopIfTrue="1" operator="equal">
      <formula>1</formula>
    </cfRule>
  </conditionalFormatting>
  <conditionalFormatting sqref="B7:D7 G7:AF7">
    <cfRule type="cellIs" dxfId="208" priority="17" stopIfTrue="1" operator="equal">
      <formula>1</formula>
    </cfRule>
    <cfRule type="cellIs" dxfId="207" priority="18" stopIfTrue="1" operator="equal">
      <formula>2</formula>
    </cfRule>
    <cfRule type="cellIs" dxfId="206" priority="19" stopIfTrue="1" operator="equal">
      <formula>3</formula>
    </cfRule>
  </conditionalFormatting>
  <conditionalFormatting sqref="B10">
    <cfRule type="cellIs" dxfId="205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204" priority="11" stopIfTrue="1" operator="equal">
      <formula>2</formula>
    </cfRule>
    <cfRule type="cellIs" dxfId="203" priority="12" stopIfTrue="1" operator="equal">
      <formula>1</formula>
    </cfRule>
  </conditionalFormatting>
  <conditionalFormatting sqref="B11:D11 AF11">
    <cfRule type="cellIs" dxfId="202" priority="13" stopIfTrue="1" operator="equal">
      <formula>1</formula>
    </cfRule>
    <cfRule type="cellIs" dxfId="201" priority="14" stopIfTrue="1" operator="equal">
      <formula>2</formula>
    </cfRule>
  </conditionalFormatting>
  <conditionalFormatting sqref="F7">
    <cfRule type="cellIs" dxfId="200" priority="7" stopIfTrue="1" operator="equal">
      <formula>1</formula>
    </cfRule>
    <cfRule type="cellIs" dxfId="199" priority="8" stopIfTrue="1" operator="equal">
      <formula>2</formula>
    </cfRule>
    <cfRule type="cellIs" dxfId="198" priority="9" stopIfTrue="1" operator="equal">
      <formula>3</formula>
    </cfRule>
  </conditionalFormatting>
  <conditionalFormatting sqref="E7">
    <cfRule type="cellIs" dxfId="197" priority="4" stopIfTrue="1" operator="equal">
      <formula>1</formula>
    </cfRule>
    <cfRule type="cellIs" dxfId="196" priority="5" stopIfTrue="1" operator="equal">
      <formula>2</formula>
    </cfRule>
    <cfRule type="cellIs" dxfId="195" priority="6" stopIfTrue="1" operator="equal">
      <formula>3</formula>
    </cfRule>
  </conditionalFormatting>
  <conditionalFormatting sqref="B22:AF23">
    <cfRule type="cellIs" dxfId="194" priority="3" stopIfTrue="1" operator="equal">
      <formula>1</formula>
    </cfRule>
  </conditionalFormatting>
  <conditionalFormatting sqref="E6">
    <cfRule type="cellIs" dxfId="193" priority="2" stopIfTrue="1" operator="equal">
      <formula>1</formula>
    </cfRule>
  </conditionalFormatting>
  <conditionalFormatting sqref="AG49:AG50">
    <cfRule type="cellIs" dxfId="192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5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5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5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500-000003000000}">
      <formula1>$AM$7:$AM$9</formula1>
    </dataValidation>
    <dataValidation type="list" allowBlank="1" showInputMessage="1" showErrorMessage="1" sqref="C8:AF8" xr:uid="{00000000-0002-0000-0500-000004000000}">
      <formula1>$AM$7:$AM$9</formula1>
    </dataValidation>
    <dataValidation type="list" allowBlank="1" showInputMessage="1" showErrorMessage="1" sqref="B6:AF6" xr:uid="{00000000-0002-0000-05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5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52"/>
  <sheetViews>
    <sheetView zoomScaleNormal="100"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>WE</v>
      </c>
      <c r="G3" s="5" t="str">
        <f t="shared" si="0"/>
        <v>WE</v>
      </c>
      <c r="H3" s="5" t="str">
        <f t="shared" si="0"/>
        <v/>
      </c>
      <c r="I3" s="5" t="str">
        <f t="shared" si="0"/>
        <v/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>WE</v>
      </c>
      <c r="N3" s="5" t="str">
        <f t="shared" si="0"/>
        <v>WE</v>
      </c>
      <c r="O3" s="5" t="str">
        <f t="shared" si="0"/>
        <v/>
      </c>
      <c r="P3" s="5" t="str">
        <f t="shared" si="0"/>
        <v/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>WE</v>
      </c>
      <c r="U3" s="5" t="str">
        <f t="shared" si="0"/>
        <v>WE</v>
      </c>
      <c r="V3" s="5" t="str">
        <f t="shared" si="0"/>
        <v/>
      </c>
      <c r="W3" s="5" t="str">
        <f t="shared" si="0"/>
        <v/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>WE</v>
      </c>
      <c r="AB3" s="5" t="str">
        <f t="shared" si="0"/>
        <v>WE</v>
      </c>
      <c r="AC3" s="5" t="str">
        <f t="shared" si="0"/>
        <v/>
      </c>
      <c r="AD3" s="5" t="str">
        <f t="shared" si="0"/>
        <v/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DATE(INFO!$C$12,5,B5)</f>
        <v>122</v>
      </c>
      <c r="C4" s="114">
        <f>DATE(INFO!$C$12,5,C5)</f>
        <v>123</v>
      </c>
      <c r="D4" s="114">
        <f>DATE(INFO!$C$12,5,D5)</f>
        <v>124</v>
      </c>
      <c r="E4" s="114">
        <f>DATE(INFO!$C$12,5,E5)</f>
        <v>125</v>
      </c>
      <c r="F4" s="114">
        <f>DATE(INFO!$C$12,5,F5)</f>
        <v>126</v>
      </c>
      <c r="G4" s="114">
        <f>DATE(INFO!$C$12,5,G5)</f>
        <v>127</v>
      </c>
      <c r="H4" s="114">
        <f>DATE(INFO!$C$12,5,H5)</f>
        <v>128</v>
      </c>
      <c r="I4" s="114">
        <f>DATE(INFO!$C$12,5,I5)</f>
        <v>129</v>
      </c>
      <c r="J4" s="114">
        <f>DATE(INFO!$C$12,5,J5)</f>
        <v>130</v>
      </c>
      <c r="K4" s="114">
        <f>DATE(INFO!$C$12,5,K5)</f>
        <v>131</v>
      </c>
      <c r="L4" s="114">
        <f>DATE(INFO!$C$12,5,L5)</f>
        <v>132</v>
      </c>
      <c r="M4" s="114">
        <f>DATE(INFO!$C$12,5,M5)</f>
        <v>133</v>
      </c>
      <c r="N4" s="114">
        <f>DATE(INFO!$C$12,5,N5)</f>
        <v>134</v>
      </c>
      <c r="O4" s="114">
        <f>DATE(INFO!$C$12,5,O5)</f>
        <v>135</v>
      </c>
      <c r="P4" s="114">
        <f>DATE(INFO!$C$12,5,P5)</f>
        <v>136</v>
      </c>
      <c r="Q4" s="114">
        <f>DATE(INFO!$C$12,5,Q5)</f>
        <v>137</v>
      </c>
      <c r="R4" s="114">
        <f>DATE(INFO!$C$12,5,R5)</f>
        <v>138</v>
      </c>
      <c r="S4" s="114">
        <f>DATE(INFO!$C$12,5,S5)</f>
        <v>139</v>
      </c>
      <c r="T4" s="114">
        <f>DATE(INFO!$C$12,5,T5)</f>
        <v>140</v>
      </c>
      <c r="U4" s="114">
        <f>DATE(INFO!$C$12,5,U5)</f>
        <v>141</v>
      </c>
      <c r="V4" s="114">
        <f>DATE(INFO!$C$12,5,V5)</f>
        <v>142</v>
      </c>
      <c r="W4" s="114">
        <f>DATE(INFO!$C$12,5,W5)</f>
        <v>143</v>
      </c>
      <c r="X4" s="114">
        <f>DATE(INFO!$C$12,5,X5)</f>
        <v>144</v>
      </c>
      <c r="Y4" s="114">
        <f>DATE(INFO!$C$12,5,Y5)</f>
        <v>145</v>
      </c>
      <c r="Z4" s="114">
        <f>DATE(INFO!$C$12,5,Z5)</f>
        <v>146</v>
      </c>
      <c r="AA4" s="114">
        <f>DATE(INFO!$C$12,5,AA5)</f>
        <v>147</v>
      </c>
      <c r="AB4" s="114">
        <f>DATE(INFO!$C$12,5,AB5)</f>
        <v>148</v>
      </c>
      <c r="AC4" s="114">
        <f>DATE(INFO!$C$12,5,AC5)</f>
        <v>149</v>
      </c>
      <c r="AD4" s="114">
        <f>DATE(INFO!$C$12,5,AD5)</f>
        <v>150</v>
      </c>
      <c r="AE4" s="114">
        <f>DATE(INFO!$C$12,5,AE5)</f>
        <v>151</v>
      </c>
      <c r="AF4" s="114">
        <f>DATE(INFO!$C$12,5,AF5)</f>
        <v>152</v>
      </c>
      <c r="AG4"/>
    </row>
    <row r="5" spans="1:46" s="4" customFormat="1" ht="21.75" customHeight="1" thickTop="1" thickBot="1" x14ac:dyDescent="0.25">
      <c r="A5" s="86" t="str">
        <f>"Mei "&amp;INFO!C12</f>
        <v xml:space="preserve">Mei </v>
      </c>
      <c r="B5" s="13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3" t="s">
        <v>75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3" t="s">
        <v>75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08" t="s">
        <v>70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Qv6SGAgrIj2Vl29h30y9GoMD1F3QFdz28MSOAMnTbKiX09EwTIcY2skTVbEOFuhLjXQASpFuF2Wri35iJicbMg==" saltValue="FFOtZdKh04UGnSQJZ17dag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191" priority="47" stopIfTrue="1" operator="equal">
      <formula>"WE"</formula>
    </cfRule>
  </conditionalFormatting>
  <conditionalFormatting sqref="AI36:AI48">
    <cfRule type="cellIs" dxfId="190" priority="48" stopIfTrue="1" operator="greaterThan">
      <formula>0</formula>
    </cfRule>
  </conditionalFormatting>
  <conditionalFormatting sqref="AG20:AG23 AG6:AG10 AG17:AG18">
    <cfRule type="cellIs" dxfId="189" priority="32" stopIfTrue="1" operator="equal">
      <formula>"WE"</formula>
    </cfRule>
  </conditionalFormatting>
  <conditionalFormatting sqref="AG11:AG16">
    <cfRule type="cellIs" dxfId="188" priority="27" stopIfTrue="1" operator="equal">
      <formula>"WE"</formula>
    </cfRule>
  </conditionalFormatting>
  <conditionalFormatting sqref="B24:AF24">
    <cfRule type="cellIs" dxfId="187" priority="21" stopIfTrue="1" operator="equal">
      <formula>1</formula>
    </cfRule>
  </conditionalFormatting>
  <conditionalFormatting sqref="B6:D6 F6:AF6">
    <cfRule type="cellIs" dxfId="186" priority="15" stopIfTrue="1" operator="equal">
      <formula>1</formula>
    </cfRule>
  </conditionalFormatting>
  <conditionalFormatting sqref="E10:AE10">
    <cfRule type="cellIs" dxfId="185" priority="16" stopIfTrue="1" operator="equal">
      <formula>1</formula>
    </cfRule>
  </conditionalFormatting>
  <conditionalFormatting sqref="B7:D7 G7:AF7">
    <cfRule type="cellIs" dxfId="184" priority="17" stopIfTrue="1" operator="equal">
      <formula>1</formula>
    </cfRule>
    <cfRule type="cellIs" dxfId="183" priority="18" stopIfTrue="1" operator="equal">
      <formula>2</formula>
    </cfRule>
    <cfRule type="cellIs" dxfId="182" priority="19" stopIfTrue="1" operator="equal">
      <formula>3</formula>
    </cfRule>
  </conditionalFormatting>
  <conditionalFormatting sqref="B10">
    <cfRule type="cellIs" dxfId="181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180" priority="11" stopIfTrue="1" operator="equal">
      <formula>2</formula>
    </cfRule>
    <cfRule type="cellIs" dxfId="179" priority="12" stopIfTrue="1" operator="equal">
      <formula>1</formula>
    </cfRule>
  </conditionalFormatting>
  <conditionalFormatting sqref="B11:D11 AF11">
    <cfRule type="cellIs" dxfId="178" priority="13" stopIfTrue="1" operator="equal">
      <formula>1</formula>
    </cfRule>
    <cfRule type="cellIs" dxfId="177" priority="14" stopIfTrue="1" operator="equal">
      <formula>2</formula>
    </cfRule>
  </conditionalFormatting>
  <conditionalFormatting sqref="F7">
    <cfRule type="cellIs" dxfId="176" priority="7" stopIfTrue="1" operator="equal">
      <formula>1</formula>
    </cfRule>
    <cfRule type="cellIs" dxfId="175" priority="8" stopIfTrue="1" operator="equal">
      <formula>2</formula>
    </cfRule>
    <cfRule type="cellIs" dxfId="174" priority="9" stopIfTrue="1" operator="equal">
      <formula>3</formula>
    </cfRule>
  </conditionalFormatting>
  <conditionalFormatting sqref="E7">
    <cfRule type="cellIs" dxfId="173" priority="4" stopIfTrue="1" operator="equal">
      <formula>1</formula>
    </cfRule>
    <cfRule type="cellIs" dxfId="172" priority="5" stopIfTrue="1" operator="equal">
      <formula>2</formula>
    </cfRule>
    <cfRule type="cellIs" dxfId="171" priority="6" stopIfTrue="1" operator="equal">
      <formula>3</formula>
    </cfRule>
  </conditionalFormatting>
  <conditionalFormatting sqref="B22:AF23">
    <cfRule type="cellIs" dxfId="170" priority="3" stopIfTrue="1" operator="equal">
      <formula>1</formula>
    </cfRule>
  </conditionalFormatting>
  <conditionalFormatting sqref="E6">
    <cfRule type="cellIs" dxfId="169" priority="2" stopIfTrue="1" operator="equal">
      <formula>1</formula>
    </cfRule>
  </conditionalFormatting>
  <conditionalFormatting sqref="AG49:AG50">
    <cfRule type="cellIs" dxfId="168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6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6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6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600-000003000000}">
      <formula1>$AM$7:$AM$9</formula1>
    </dataValidation>
    <dataValidation type="list" allowBlank="1" showInputMessage="1" showErrorMessage="1" sqref="C8:AF8" xr:uid="{00000000-0002-0000-0600-000004000000}">
      <formula1>$AM$7:$AM$9</formula1>
    </dataValidation>
    <dataValidation type="list" allowBlank="1" showInputMessage="1" showErrorMessage="1" sqref="B6:AF6" xr:uid="{00000000-0002-0000-06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6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T52"/>
  <sheetViews>
    <sheetView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/>
      </c>
      <c r="C3" s="5" t="str">
        <f t="shared" ref="C3:AF3" si="0">IF(6=(WEEKDAY(C4,2)),"WE",IF(7=(WEEKDAY(C4,2)),"WE",""))</f>
        <v>WE</v>
      </c>
      <c r="D3" s="5" t="str">
        <f t="shared" si="0"/>
        <v>WE</v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/>
      </c>
      <c r="I3" s="5" t="str">
        <f t="shared" si="0"/>
        <v/>
      </c>
      <c r="J3" s="5" t="str">
        <f t="shared" si="0"/>
        <v>WE</v>
      </c>
      <c r="K3" s="5" t="str">
        <f t="shared" si="0"/>
        <v>WE</v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/>
      </c>
      <c r="P3" s="5" t="str">
        <f t="shared" si="0"/>
        <v/>
      </c>
      <c r="Q3" s="5" t="str">
        <f t="shared" si="0"/>
        <v>WE</v>
      </c>
      <c r="R3" s="5" t="str">
        <f t="shared" si="0"/>
        <v>WE</v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/>
      </c>
      <c r="W3" s="5" t="str">
        <f t="shared" si="0"/>
        <v/>
      </c>
      <c r="X3" s="5" t="str">
        <f t="shared" si="0"/>
        <v>WE</v>
      </c>
      <c r="Y3" s="5" t="str">
        <f t="shared" si="0"/>
        <v>WE</v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/>
      </c>
      <c r="AD3" s="5" t="str">
        <f t="shared" si="0"/>
        <v/>
      </c>
      <c r="AE3" s="5" t="str">
        <f t="shared" si="0"/>
        <v>WE</v>
      </c>
      <c r="AF3" s="5" t="str">
        <f t="shared" si="0"/>
        <v>WE</v>
      </c>
      <c r="AG3" s="5"/>
    </row>
    <row r="4" spans="1:46" ht="13.5" thickBot="1" x14ac:dyDescent="0.25">
      <c r="B4" s="114">
        <f>DATE(INFO!$C$12,6,B5)</f>
        <v>153</v>
      </c>
      <c r="C4" s="114">
        <f>DATE(INFO!$C$12,6,C5)</f>
        <v>154</v>
      </c>
      <c r="D4" s="114">
        <f>DATE(INFO!$C$12,6,D5)</f>
        <v>155</v>
      </c>
      <c r="E4" s="114">
        <f>DATE(INFO!$C$12,6,E5)</f>
        <v>156</v>
      </c>
      <c r="F4" s="114">
        <f>DATE(INFO!$C$12,6,F5)</f>
        <v>157</v>
      </c>
      <c r="G4" s="114">
        <f>DATE(INFO!$C$12,6,G5)</f>
        <v>158</v>
      </c>
      <c r="H4" s="114">
        <f>DATE(INFO!$C$12,6,H5)</f>
        <v>159</v>
      </c>
      <c r="I4" s="114">
        <f>DATE(INFO!$C$12,6,I5)</f>
        <v>160</v>
      </c>
      <c r="J4" s="114">
        <f>DATE(INFO!$C$12,6,J5)</f>
        <v>161</v>
      </c>
      <c r="K4" s="114">
        <f>DATE(INFO!$C$12,6,K5)</f>
        <v>162</v>
      </c>
      <c r="L4" s="114">
        <f>DATE(INFO!$C$12,6,L5)</f>
        <v>163</v>
      </c>
      <c r="M4" s="114">
        <f>DATE(INFO!$C$12,6,M5)</f>
        <v>164</v>
      </c>
      <c r="N4" s="114">
        <f>DATE(INFO!$C$12,6,N5)</f>
        <v>165</v>
      </c>
      <c r="O4" s="114">
        <f>DATE(INFO!$C$12,6,O5)</f>
        <v>166</v>
      </c>
      <c r="P4" s="114">
        <f>DATE(INFO!$C$12,6,P5)</f>
        <v>167</v>
      </c>
      <c r="Q4" s="114">
        <f>DATE(INFO!$C$12,6,Q5)</f>
        <v>168</v>
      </c>
      <c r="R4" s="114">
        <f>DATE(INFO!$C$12,6,R5)</f>
        <v>169</v>
      </c>
      <c r="S4" s="114">
        <f>DATE(INFO!$C$12,6,S5)</f>
        <v>170</v>
      </c>
      <c r="T4" s="114">
        <f>DATE(INFO!$C$12,6,T5)</f>
        <v>171</v>
      </c>
      <c r="U4" s="114">
        <f>DATE(INFO!$C$12,6,U5)</f>
        <v>172</v>
      </c>
      <c r="V4" s="114">
        <f>DATE(INFO!$C$12,6,V5)</f>
        <v>173</v>
      </c>
      <c r="W4" s="114">
        <f>DATE(INFO!$C$12,6,W5)</f>
        <v>174</v>
      </c>
      <c r="X4" s="114">
        <f>DATE(INFO!$C$12,6,X5)</f>
        <v>175</v>
      </c>
      <c r="Y4" s="114">
        <f>DATE(INFO!$C$12,6,Y5)</f>
        <v>176</v>
      </c>
      <c r="Z4" s="114">
        <f>DATE(INFO!$C$12,6,Z5)</f>
        <v>177</v>
      </c>
      <c r="AA4" s="114">
        <f>DATE(INFO!$C$12,6,AA5)</f>
        <v>178</v>
      </c>
      <c r="AB4" s="114">
        <f>DATE(INFO!$C$12,6,AB5)</f>
        <v>179</v>
      </c>
      <c r="AC4" s="114">
        <f>DATE(INFO!$C$12,6,AC5)</f>
        <v>180</v>
      </c>
      <c r="AD4" s="114">
        <f>DATE(INFO!$C$12,6,AD5)</f>
        <v>181</v>
      </c>
      <c r="AE4" s="114">
        <f>DATE(INFO!$C$12,6,AE5)</f>
        <v>182</v>
      </c>
      <c r="AF4" s="114">
        <f>DATE(INFO!$C$12,6,AF5)</f>
        <v>183</v>
      </c>
      <c r="AG4"/>
    </row>
    <row r="5" spans="1:46" s="4" customFormat="1" ht="21.75" customHeight="1" thickTop="1" thickBot="1" x14ac:dyDescent="0.25">
      <c r="A5" s="86" t="str">
        <f>"Juni "&amp;INFO!C12</f>
        <v xml:space="preserve">Juni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9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71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Z5sTDeU0S0BQNbm1mAs4+3Kzms2qfFCEjw0Hd4kD0/15M5fRKiPzxNHnH686vFtQUmVCAa1nCvUV59BEhf4FWQ==" saltValue="EEwvLFx91c+KxX1VAc1X0Q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167" priority="47" stopIfTrue="1" operator="equal">
      <formula>"WE"</formula>
    </cfRule>
  </conditionalFormatting>
  <conditionalFormatting sqref="AI36:AI48">
    <cfRule type="cellIs" dxfId="166" priority="48" stopIfTrue="1" operator="greaterThan">
      <formula>0</formula>
    </cfRule>
  </conditionalFormatting>
  <conditionalFormatting sqref="AG20:AG23 AG6:AG10 AG17:AG18">
    <cfRule type="cellIs" dxfId="165" priority="32" stopIfTrue="1" operator="equal">
      <formula>"WE"</formula>
    </cfRule>
  </conditionalFormatting>
  <conditionalFormatting sqref="AG11:AG16">
    <cfRule type="cellIs" dxfId="164" priority="27" stopIfTrue="1" operator="equal">
      <formula>"WE"</formula>
    </cfRule>
  </conditionalFormatting>
  <conditionalFormatting sqref="B24:AF24">
    <cfRule type="cellIs" dxfId="163" priority="21" stopIfTrue="1" operator="equal">
      <formula>1</formula>
    </cfRule>
  </conditionalFormatting>
  <conditionalFormatting sqref="B6:D6 F6:AF6">
    <cfRule type="cellIs" dxfId="162" priority="15" stopIfTrue="1" operator="equal">
      <formula>1</formula>
    </cfRule>
  </conditionalFormatting>
  <conditionalFormatting sqref="E10:AE10">
    <cfRule type="cellIs" dxfId="161" priority="16" stopIfTrue="1" operator="equal">
      <formula>1</formula>
    </cfRule>
  </conditionalFormatting>
  <conditionalFormatting sqref="B7:D7 G7:AF7">
    <cfRule type="cellIs" dxfId="160" priority="17" stopIfTrue="1" operator="equal">
      <formula>1</formula>
    </cfRule>
    <cfRule type="cellIs" dxfId="159" priority="18" stopIfTrue="1" operator="equal">
      <formula>2</formula>
    </cfRule>
    <cfRule type="cellIs" dxfId="158" priority="19" stopIfTrue="1" operator="equal">
      <formula>3</formula>
    </cfRule>
  </conditionalFormatting>
  <conditionalFormatting sqref="B10">
    <cfRule type="cellIs" dxfId="157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156" priority="11" stopIfTrue="1" operator="equal">
      <formula>2</formula>
    </cfRule>
    <cfRule type="cellIs" dxfId="155" priority="12" stopIfTrue="1" operator="equal">
      <formula>1</formula>
    </cfRule>
  </conditionalFormatting>
  <conditionalFormatting sqref="B11:D11 AF11">
    <cfRule type="cellIs" dxfId="154" priority="13" stopIfTrue="1" operator="equal">
      <formula>1</formula>
    </cfRule>
    <cfRule type="cellIs" dxfId="153" priority="14" stopIfTrue="1" operator="equal">
      <formula>2</formula>
    </cfRule>
  </conditionalFormatting>
  <conditionalFormatting sqref="F7">
    <cfRule type="cellIs" dxfId="152" priority="7" stopIfTrue="1" operator="equal">
      <formula>1</formula>
    </cfRule>
    <cfRule type="cellIs" dxfId="151" priority="8" stopIfTrue="1" operator="equal">
      <formula>2</formula>
    </cfRule>
    <cfRule type="cellIs" dxfId="150" priority="9" stopIfTrue="1" operator="equal">
      <formula>3</formula>
    </cfRule>
  </conditionalFormatting>
  <conditionalFormatting sqref="E7">
    <cfRule type="cellIs" dxfId="149" priority="4" stopIfTrue="1" operator="equal">
      <formula>1</formula>
    </cfRule>
    <cfRule type="cellIs" dxfId="148" priority="5" stopIfTrue="1" operator="equal">
      <formula>2</formula>
    </cfRule>
    <cfRule type="cellIs" dxfId="147" priority="6" stopIfTrue="1" operator="equal">
      <formula>3</formula>
    </cfRule>
  </conditionalFormatting>
  <conditionalFormatting sqref="B22:AF23">
    <cfRule type="cellIs" dxfId="146" priority="3" stopIfTrue="1" operator="equal">
      <formula>1</formula>
    </cfRule>
  </conditionalFormatting>
  <conditionalFormatting sqref="E6">
    <cfRule type="cellIs" dxfId="145" priority="2" stopIfTrue="1" operator="equal">
      <formula>1</formula>
    </cfRule>
  </conditionalFormatting>
  <conditionalFormatting sqref="AG49:AG50">
    <cfRule type="cellIs" dxfId="144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7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7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7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700-000003000000}">
      <formula1>$AM$7:$AM$9</formula1>
    </dataValidation>
    <dataValidation type="list" allowBlank="1" showInputMessage="1" showErrorMessage="1" sqref="C8:AF8" xr:uid="{00000000-0002-0000-0700-000004000000}">
      <formula1>$AM$7:$AM$9</formula1>
    </dataValidation>
    <dataValidation type="list" allowBlank="1" showInputMessage="1" showErrorMessage="1" sqref="B6:AF6" xr:uid="{00000000-0002-0000-07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7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T52"/>
  <sheetViews>
    <sheetView zoomScaleNormal="100" workbookViewId="0">
      <pane xSplit="1" ySplit="5" topLeftCell="B6" activePane="bottomRight" state="frozen"/>
      <selection activeCell="E6" sqref="E6"/>
      <selection pane="topRight" activeCell="E6" sqref="E6"/>
      <selection pane="bottomLeft" activeCell="E6" sqref="E6"/>
      <selection pane="bottomRight" activeCell="A26" sqref="A26"/>
    </sheetView>
  </sheetViews>
  <sheetFormatPr defaultRowHeight="12.75" x14ac:dyDescent="0.2"/>
  <cols>
    <col min="1" max="1" width="40.85546875" customWidth="1"/>
    <col min="2" max="3" width="5.42578125" style="1" customWidth="1"/>
    <col min="4" max="4" width="5.28515625" style="1" customWidth="1"/>
    <col min="5" max="5" width="5.42578125" style="1" customWidth="1"/>
    <col min="6" max="7" width="5.42578125" style="5" customWidth="1"/>
    <col min="8" max="12" width="5.42578125" style="1" customWidth="1"/>
    <col min="13" max="14" width="5.42578125" style="5" customWidth="1"/>
    <col min="15" max="19" width="5.42578125" style="1" customWidth="1"/>
    <col min="20" max="21" width="5.42578125" style="5" customWidth="1"/>
    <col min="22" max="26" width="5.42578125" style="1" customWidth="1"/>
    <col min="27" max="28" width="5.42578125" style="5" customWidth="1"/>
    <col min="29" max="32" width="5.42578125" style="1" customWidth="1"/>
    <col min="33" max="33" width="2" style="1" customWidth="1"/>
    <col min="34" max="36" width="5.42578125" customWidth="1"/>
    <col min="38" max="42" width="6.7109375" hidden="1" customWidth="1"/>
    <col min="43" max="43" width="10.42578125" hidden="1" customWidth="1"/>
    <col min="44" max="46" width="9.140625" hidden="1" customWidth="1"/>
    <col min="47" max="47" width="9.140625" customWidth="1"/>
  </cols>
  <sheetData>
    <row r="1" spans="1:46" ht="18.75" customHeight="1" x14ac:dyDescent="0.2">
      <c r="A1" s="7" t="str">
        <f>+"Hoofdpijnkalender : "&amp;INFO!C10</f>
        <v xml:space="preserve">Hoofdpijnkalender : 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9"/>
      <c r="AJ1" s="9"/>
    </row>
    <row r="3" spans="1:46" x14ac:dyDescent="0.2">
      <c r="A3" s="60"/>
      <c r="B3" s="5" t="str">
        <f>IF(6=(WEEKDAY(B4,2)),"WE",IF(7=(WEEKDAY(B4,2)),"WE",""))</f>
        <v>WE</v>
      </c>
      <c r="C3" s="5" t="str">
        <f t="shared" ref="C3:AF3" si="0">IF(6=(WEEKDAY(C4,2)),"WE",IF(7=(WEEKDAY(C4,2)),"WE",""))</f>
        <v/>
      </c>
      <c r="D3" s="5" t="str">
        <f t="shared" si="0"/>
        <v/>
      </c>
      <c r="E3" s="5" t="str">
        <f t="shared" si="0"/>
        <v/>
      </c>
      <c r="F3" s="5" t="str">
        <f t="shared" si="0"/>
        <v/>
      </c>
      <c r="G3" s="5" t="str">
        <f t="shared" si="0"/>
        <v/>
      </c>
      <c r="H3" s="5" t="str">
        <f t="shared" si="0"/>
        <v>WE</v>
      </c>
      <c r="I3" s="5" t="str">
        <f t="shared" si="0"/>
        <v>WE</v>
      </c>
      <c r="J3" s="5" t="str">
        <f t="shared" si="0"/>
        <v/>
      </c>
      <c r="K3" s="5" t="str">
        <f t="shared" si="0"/>
        <v/>
      </c>
      <c r="L3" s="5" t="str">
        <f t="shared" si="0"/>
        <v/>
      </c>
      <c r="M3" s="5" t="str">
        <f t="shared" si="0"/>
        <v/>
      </c>
      <c r="N3" s="5" t="str">
        <f t="shared" si="0"/>
        <v/>
      </c>
      <c r="O3" s="5" t="str">
        <f t="shared" si="0"/>
        <v>WE</v>
      </c>
      <c r="P3" s="5" t="str">
        <f t="shared" si="0"/>
        <v>WE</v>
      </c>
      <c r="Q3" s="5" t="str">
        <f t="shared" si="0"/>
        <v/>
      </c>
      <c r="R3" s="5" t="str">
        <f t="shared" si="0"/>
        <v/>
      </c>
      <c r="S3" s="5" t="str">
        <f t="shared" si="0"/>
        <v/>
      </c>
      <c r="T3" s="5" t="str">
        <f t="shared" si="0"/>
        <v/>
      </c>
      <c r="U3" s="5" t="str">
        <f t="shared" si="0"/>
        <v/>
      </c>
      <c r="V3" s="5" t="str">
        <f t="shared" si="0"/>
        <v>WE</v>
      </c>
      <c r="W3" s="5" t="str">
        <f t="shared" si="0"/>
        <v>WE</v>
      </c>
      <c r="X3" s="5" t="str">
        <f t="shared" si="0"/>
        <v/>
      </c>
      <c r="Y3" s="5" t="str">
        <f t="shared" si="0"/>
        <v/>
      </c>
      <c r="Z3" s="5" t="str">
        <f t="shared" si="0"/>
        <v/>
      </c>
      <c r="AA3" s="5" t="str">
        <f t="shared" si="0"/>
        <v/>
      </c>
      <c r="AB3" s="5" t="str">
        <f t="shared" si="0"/>
        <v/>
      </c>
      <c r="AC3" s="5" t="str">
        <f t="shared" si="0"/>
        <v>WE</v>
      </c>
      <c r="AD3" s="5" t="str">
        <f t="shared" si="0"/>
        <v>WE</v>
      </c>
      <c r="AE3" s="5" t="str">
        <f t="shared" si="0"/>
        <v/>
      </c>
      <c r="AF3" s="5" t="str">
        <f t="shared" si="0"/>
        <v/>
      </c>
      <c r="AG3" s="5"/>
    </row>
    <row r="4" spans="1:46" ht="13.5" thickBot="1" x14ac:dyDescent="0.25">
      <c r="B4" s="114">
        <f>DATE(INFO!$C$12,7,B5)</f>
        <v>183</v>
      </c>
      <c r="C4" s="114">
        <f>DATE(INFO!$C$12,7,C5)</f>
        <v>184</v>
      </c>
      <c r="D4" s="114">
        <f>DATE(INFO!$C$12,7,D5)</f>
        <v>185</v>
      </c>
      <c r="E4" s="114">
        <f>DATE(INFO!$C$12,7,E5)</f>
        <v>186</v>
      </c>
      <c r="F4" s="114">
        <f>DATE(INFO!$C$12,7,F5)</f>
        <v>187</v>
      </c>
      <c r="G4" s="114">
        <f>DATE(INFO!$C$12,7,G5)</f>
        <v>188</v>
      </c>
      <c r="H4" s="114">
        <f>DATE(INFO!$C$12,7,H5)</f>
        <v>189</v>
      </c>
      <c r="I4" s="114">
        <f>DATE(INFO!$C$12,7,I5)</f>
        <v>190</v>
      </c>
      <c r="J4" s="114">
        <f>DATE(INFO!$C$12,7,J5)</f>
        <v>191</v>
      </c>
      <c r="K4" s="114">
        <f>DATE(INFO!$C$12,7,K5)</f>
        <v>192</v>
      </c>
      <c r="L4" s="114">
        <f>DATE(INFO!$C$12,7,L5)</f>
        <v>193</v>
      </c>
      <c r="M4" s="114">
        <f>DATE(INFO!$C$12,7,M5)</f>
        <v>194</v>
      </c>
      <c r="N4" s="114">
        <f>DATE(INFO!$C$12,7,N5)</f>
        <v>195</v>
      </c>
      <c r="O4" s="114">
        <f>DATE(INFO!$C$12,7,O5)</f>
        <v>196</v>
      </c>
      <c r="P4" s="114">
        <f>DATE(INFO!$C$12,7,P5)</f>
        <v>197</v>
      </c>
      <c r="Q4" s="114">
        <f>DATE(INFO!$C$12,7,Q5)</f>
        <v>198</v>
      </c>
      <c r="R4" s="114">
        <f>DATE(INFO!$C$12,7,R5)</f>
        <v>199</v>
      </c>
      <c r="S4" s="114">
        <f>DATE(INFO!$C$12,7,S5)</f>
        <v>200</v>
      </c>
      <c r="T4" s="114">
        <f>DATE(INFO!$C$12,7,T5)</f>
        <v>201</v>
      </c>
      <c r="U4" s="114">
        <f>DATE(INFO!$C$12,7,U5)</f>
        <v>202</v>
      </c>
      <c r="V4" s="114">
        <f>DATE(INFO!$C$12,7,V5)</f>
        <v>203</v>
      </c>
      <c r="W4" s="114">
        <f>DATE(INFO!$C$12,7,W5)</f>
        <v>204</v>
      </c>
      <c r="X4" s="114">
        <f>DATE(INFO!$C$12,7,X5)</f>
        <v>205</v>
      </c>
      <c r="Y4" s="114">
        <f>DATE(INFO!$C$12,7,Y5)</f>
        <v>206</v>
      </c>
      <c r="Z4" s="114">
        <f>DATE(INFO!$C$12,7,Z5)</f>
        <v>207</v>
      </c>
      <c r="AA4" s="114">
        <f>DATE(INFO!$C$12,7,AA5)</f>
        <v>208</v>
      </c>
      <c r="AB4" s="114">
        <f>DATE(INFO!$C$12,7,AB5)</f>
        <v>209</v>
      </c>
      <c r="AC4" s="114">
        <f>DATE(INFO!$C$12,7,AC5)</f>
        <v>210</v>
      </c>
      <c r="AD4" s="114">
        <f>DATE(INFO!$C$12,7,AD5)</f>
        <v>211</v>
      </c>
      <c r="AE4" s="114">
        <f>DATE(INFO!$C$12,7,AE5)</f>
        <v>212</v>
      </c>
      <c r="AF4" s="114">
        <f>DATE(INFO!$C$12,7,AF5)</f>
        <v>213</v>
      </c>
      <c r="AG4"/>
    </row>
    <row r="5" spans="1:46" s="4" customFormat="1" ht="21.75" customHeight="1" thickTop="1" thickBot="1" x14ac:dyDescent="0.25">
      <c r="A5" s="86" t="str">
        <f>"Juli "&amp;INFO!C12</f>
        <v xml:space="preserve">Juli </v>
      </c>
      <c r="B5" s="115">
        <v>1</v>
      </c>
      <c r="C5" s="3">
        <f t="shared" ref="C5:AF5" si="1">+B5+1</f>
        <v>2</v>
      </c>
      <c r="D5" s="3">
        <f t="shared" si="1"/>
        <v>3</v>
      </c>
      <c r="E5" s="3">
        <f t="shared" si="1"/>
        <v>4</v>
      </c>
      <c r="F5" s="3">
        <f t="shared" si="1"/>
        <v>5</v>
      </c>
      <c r="G5" s="3">
        <f t="shared" si="1"/>
        <v>6</v>
      </c>
      <c r="H5" s="3">
        <f t="shared" si="1"/>
        <v>7</v>
      </c>
      <c r="I5" s="3">
        <f t="shared" si="1"/>
        <v>8</v>
      </c>
      <c r="J5" s="3">
        <f t="shared" si="1"/>
        <v>9</v>
      </c>
      <c r="K5" s="3">
        <f t="shared" si="1"/>
        <v>10</v>
      </c>
      <c r="L5" s="3">
        <f t="shared" si="1"/>
        <v>11</v>
      </c>
      <c r="M5" s="3">
        <f t="shared" si="1"/>
        <v>12</v>
      </c>
      <c r="N5" s="3">
        <f t="shared" si="1"/>
        <v>13</v>
      </c>
      <c r="O5" s="3">
        <f t="shared" si="1"/>
        <v>14</v>
      </c>
      <c r="P5" s="3">
        <f t="shared" si="1"/>
        <v>15</v>
      </c>
      <c r="Q5" s="3">
        <f t="shared" si="1"/>
        <v>16</v>
      </c>
      <c r="R5" s="3">
        <f t="shared" si="1"/>
        <v>17</v>
      </c>
      <c r="S5" s="3">
        <f t="shared" si="1"/>
        <v>18</v>
      </c>
      <c r="T5" s="3">
        <f t="shared" si="1"/>
        <v>19</v>
      </c>
      <c r="U5" s="3">
        <f t="shared" si="1"/>
        <v>20</v>
      </c>
      <c r="V5" s="3">
        <f t="shared" si="1"/>
        <v>21</v>
      </c>
      <c r="W5" s="3">
        <f t="shared" si="1"/>
        <v>22</v>
      </c>
      <c r="X5" s="3">
        <f t="shared" si="1"/>
        <v>23</v>
      </c>
      <c r="Y5" s="3">
        <f t="shared" si="1"/>
        <v>24</v>
      </c>
      <c r="Z5" s="3">
        <f t="shared" si="1"/>
        <v>25</v>
      </c>
      <c r="AA5" s="3">
        <f t="shared" si="1"/>
        <v>26</v>
      </c>
      <c r="AB5" s="3">
        <f t="shared" si="1"/>
        <v>27</v>
      </c>
      <c r="AC5" s="3">
        <f t="shared" si="1"/>
        <v>28</v>
      </c>
      <c r="AD5" s="3">
        <f t="shared" si="1"/>
        <v>29</v>
      </c>
      <c r="AE5" s="3">
        <f t="shared" si="1"/>
        <v>30</v>
      </c>
      <c r="AF5" s="3">
        <f t="shared" si="1"/>
        <v>31</v>
      </c>
      <c r="AG5" s="5"/>
      <c r="AH5" s="33" t="s">
        <v>24</v>
      </c>
      <c r="AI5" s="34"/>
      <c r="AJ5" s="35"/>
      <c r="AL5" s="16" t="s">
        <v>23</v>
      </c>
      <c r="AM5" s="17"/>
      <c r="AN5" s="17"/>
      <c r="AO5" s="17"/>
      <c r="AP5" s="18"/>
      <c r="AQ5" s="18"/>
    </row>
    <row r="6" spans="1:46" ht="22.5" customHeight="1" thickTop="1" thickBot="1" x14ac:dyDescent="0.25">
      <c r="A6" s="154" t="s">
        <v>109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5"/>
      <c r="AH6" s="37"/>
      <c r="AI6" s="38">
        <f>SUM(B6:AH6)</f>
        <v>0</v>
      </c>
      <c r="AJ6" s="39"/>
      <c r="AL6" s="19" t="s">
        <v>19</v>
      </c>
      <c r="AM6" s="20" t="s">
        <v>13</v>
      </c>
      <c r="AN6" s="21" t="s">
        <v>20</v>
      </c>
      <c r="AO6" s="22" t="s">
        <v>14</v>
      </c>
      <c r="AP6" s="23" t="s">
        <v>22</v>
      </c>
      <c r="AQ6" s="46" t="s">
        <v>29</v>
      </c>
      <c r="AS6" s="14" t="s">
        <v>30</v>
      </c>
      <c r="AT6" s="15"/>
    </row>
    <row r="7" spans="1:46" ht="27" customHeight="1" thickTop="1" x14ac:dyDescent="0.2">
      <c r="A7" s="2" t="s">
        <v>0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5"/>
      <c r="AH7" s="209" t="s">
        <v>110</v>
      </c>
      <c r="AI7" s="210"/>
      <c r="AJ7" s="211"/>
      <c r="AL7" s="24">
        <v>1</v>
      </c>
      <c r="AM7" s="24" t="s">
        <v>10</v>
      </c>
      <c r="AN7" s="24" t="s">
        <v>11</v>
      </c>
      <c r="AO7" s="24">
        <v>0</v>
      </c>
      <c r="AP7" s="47">
        <v>0</v>
      </c>
      <c r="AQ7" s="42" t="s">
        <v>6</v>
      </c>
      <c r="AS7" s="42" t="s">
        <v>2</v>
      </c>
      <c r="AT7" s="42" t="s">
        <v>3</v>
      </c>
    </row>
    <row r="8" spans="1:46" ht="22.5" customHeight="1" thickBot="1" x14ac:dyDescent="0.25">
      <c r="A8" s="2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5"/>
      <c r="AH8" s="118">
        <f>COUNTIF($B7:$AF7,1)</f>
        <v>0</v>
      </c>
      <c r="AI8" s="31">
        <f>COUNTIF($B7:$AF7,2)</f>
        <v>0</v>
      </c>
      <c r="AJ8" s="32">
        <f>COUNTIF($B7:$AF7,3)</f>
        <v>0</v>
      </c>
      <c r="AL8" s="25">
        <v>2</v>
      </c>
      <c r="AM8" s="25" t="s">
        <v>9</v>
      </c>
      <c r="AN8" s="25" t="s">
        <v>21</v>
      </c>
      <c r="AO8" s="25">
        <v>1</v>
      </c>
      <c r="AP8" s="48">
        <v>1</v>
      </c>
      <c r="AQ8" s="43" t="s">
        <v>7</v>
      </c>
      <c r="AS8" s="43" t="s">
        <v>4</v>
      </c>
      <c r="AT8" s="43" t="s">
        <v>5</v>
      </c>
    </row>
    <row r="9" spans="1:46" ht="27.75" customHeight="1" thickTop="1" x14ac:dyDescent="0.2">
      <c r="A9" s="2" t="s">
        <v>59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5"/>
      <c r="AH9" s="209" t="s">
        <v>111</v>
      </c>
      <c r="AI9" s="210"/>
      <c r="AJ9" s="211"/>
      <c r="AL9" s="26">
        <v>3</v>
      </c>
      <c r="AM9" s="26" t="s">
        <v>12</v>
      </c>
      <c r="AN9" s="26"/>
      <c r="AO9" s="26"/>
      <c r="AP9" s="49">
        <v>2</v>
      </c>
      <c r="AQ9" s="43" t="s">
        <v>8</v>
      </c>
      <c r="AS9" s="43" t="s">
        <v>8</v>
      </c>
      <c r="AT9" s="43" t="s">
        <v>2</v>
      </c>
    </row>
    <row r="10" spans="1:46" ht="22.5" customHeight="1" thickBot="1" x14ac:dyDescent="0.25">
      <c r="A10" s="154" t="s">
        <v>112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5"/>
      <c r="AH10" s="28">
        <f>COUNTIF($B8:$AF8,"L")</f>
        <v>0</v>
      </c>
      <c r="AI10" s="29">
        <f>COUNTIF($B8:$AF8,"B")</f>
        <v>0</v>
      </c>
      <c r="AJ10" s="30">
        <f>COUNTIF($B8:$AF8,"R")</f>
        <v>0</v>
      </c>
      <c r="AQ10" s="43" t="s">
        <v>2</v>
      </c>
      <c r="AS10" s="43" t="s">
        <v>3</v>
      </c>
      <c r="AT10" s="43" t="s">
        <v>4</v>
      </c>
    </row>
    <row r="11" spans="1:46" ht="26.25" customHeight="1" thickTop="1" x14ac:dyDescent="0.2">
      <c r="A11" s="154" t="s">
        <v>113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5"/>
      <c r="AH11" s="212" t="s">
        <v>164</v>
      </c>
      <c r="AI11" s="213"/>
      <c r="AJ11" s="214"/>
      <c r="AQ11" s="43" t="s">
        <v>3</v>
      </c>
      <c r="AS11" s="43" t="s">
        <v>5</v>
      </c>
      <c r="AT11" s="43" t="s">
        <v>6</v>
      </c>
    </row>
    <row r="12" spans="1:46" ht="22.5" customHeight="1" thickBot="1" x14ac:dyDescent="0.25">
      <c r="A12" s="116" t="s">
        <v>99</v>
      </c>
      <c r="B12" s="155"/>
      <c r="C12" s="155"/>
      <c r="D12" s="155"/>
      <c r="E12" s="156"/>
      <c r="F12" s="155"/>
      <c r="G12" s="155"/>
      <c r="H12" s="155"/>
      <c r="I12" s="156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5"/>
      <c r="AH12" s="28">
        <f>COUNTIF($B10:$AF10,0)</f>
        <v>0</v>
      </c>
      <c r="AI12" s="36"/>
      <c r="AJ12" s="30">
        <f>COUNTIF($B10:$AF10,1)</f>
        <v>0</v>
      </c>
      <c r="AL12" t="s">
        <v>125</v>
      </c>
      <c r="AQ12" s="43" t="s">
        <v>4</v>
      </c>
      <c r="AS12" s="44" t="s">
        <v>6</v>
      </c>
      <c r="AT12" s="44" t="s">
        <v>7</v>
      </c>
    </row>
    <row r="13" spans="1:46" s="10" customFormat="1" ht="27" customHeight="1" thickTop="1" x14ac:dyDescent="0.2">
      <c r="A13" s="157" t="s">
        <v>114</v>
      </c>
      <c r="B13" s="155"/>
      <c r="C13" s="155"/>
      <c r="D13" s="155"/>
      <c r="E13" s="158"/>
      <c r="F13" s="155"/>
      <c r="G13" s="155"/>
      <c r="H13" s="155"/>
      <c r="I13" s="158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5"/>
      <c r="AH13" s="212" t="s">
        <v>107</v>
      </c>
      <c r="AI13" s="213"/>
      <c r="AJ13" s="214"/>
      <c r="AM13" s="1" t="s">
        <v>123</v>
      </c>
      <c r="AN13" s="172" t="str">
        <f>IF(SUM(D7:AF7)=0,"",($AF$5-COUNTBLANK(B46:AF46))/($AF$5-COUNTBLANK(B7:AF7)))</f>
        <v/>
      </c>
      <c r="AQ13" s="45" t="s">
        <v>5</v>
      </c>
      <c r="AS13" s="45" t="s">
        <v>7</v>
      </c>
      <c r="AT13" s="45" t="s">
        <v>8</v>
      </c>
    </row>
    <row r="14" spans="1:46" s="10" customFormat="1" ht="27" customHeight="1" thickBot="1" x14ac:dyDescent="0.25">
      <c r="A14" s="157" t="s">
        <v>115</v>
      </c>
      <c r="B14" s="155"/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5"/>
      <c r="AH14" s="144">
        <f>COUNTIF($B11:$AF11,0)</f>
        <v>0</v>
      </c>
      <c r="AI14" s="146">
        <f>COUNTIF($B11:$AF11,1)</f>
        <v>0</v>
      </c>
      <c r="AJ14" s="145">
        <f>COUNTIF($B11:$AF11,2)</f>
        <v>0</v>
      </c>
      <c r="AM14" s="1" t="s">
        <v>124</v>
      </c>
      <c r="AN14" s="177" t="str">
        <f>IF(SUM(D7:AF7)=0,"",($AF$5-COUNTBLANK(B47:AF47))/($AF$5-COUNTBLANK(B7:AF7)))</f>
        <v/>
      </c>
      <c r="AQ14" s="117"/>
      <c r="AS14" s="117"/>
      <c r="AT14" s="117"/>
    </row>
    <row r="15" spans="1:46" s="10" customFormat="1" ht="27" customHeight="1" thickTop="1" x14ac:dyDescent="0.2">
      <c r="A15" s="157" t="s">
        <v>116</v>
      </c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5"/>
      <c r="AH15" s="215" t="s">
        <v>98</v>
      </c>
      <c r="AI15" s="216"/>
      <c r="AJ15" s="217"/>
      <c r="AN15" s="149"/>
      <c r="AQ15" s="117"/>
      <c r="AS15" s="117"/>
      <c r="AT15" s="117"/>
    </row>
    <row r="16" spans="1:46" s="10" customFormat="1" ht="22.5" customHeight="1" thickBot="1" x14ac:dyDescent="0.25">
      <c r="A16" s="157" t="s">
        <v>117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5"/>
      <c r="AH16" s="159"/>
      <c r="AI16" s="160">
        <f>$AF$5-COUNTBLANK(B14:AF14)</f>
        <v>0</v>
      </c>
      <c r="AJ16" s="148"/>
      <c r="AN16" s="149"/>
    </row>
    <row r="17" spans="1:46" s="10" customFormat="1" ht="15.75" customHeight="1" thickTop="1" thickBot="1" x14ac:dyDescent="0.25">
      <c r="A17" s="90"/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5"/>
      <c r="AH17" s="91"/>
      <c r="AI17" s="91"/>
      <c r="AJ17" s="91"/>
    </row>
    <row r="18" spans="1:46" s="10" customFormat="1" ht="14.25" thickTop="1" thickBot="1" x14ac:dyDescent="0.25">
      <c r="A18" s="90"/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5"/>
      <c r="AH18" s="206" t="s">
        <v>61</v>
      </c>
      <c r="AI18" s="207"/>
      <c r="AJ18" s="208"/>
    </row>
    <row r="19" spans="1:46" ht="19.5" customHeight="1" thickTop="1" x14ac:dyDescent="0.2">
      <c r="A19" s="40" t="s">
        <v>61</v>
      </c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/>
      <c r="AH19" s="97" t="s">
        <v>10</v>
      </c>
      <c r="AI19" s="98" t="s">
        <v>12</v>
      </c>
      <c r="AJ19" s="99" t="s">
        <v>9</v>
      </c>
      <c r="AN19" s="10"/>
    </row>
    <row r="20" spans="1:46" ht="27.75" customHeight="1" x14ac:dyDescent="0.2">
      <c r="A20" s="2" t="s">
        <v>63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5"/>
      <c r="AH20" s="92">
        <f>COUNTIF($B20:$AF20,"L")</f>
        <v>0</v>
      </c>
      <c r="AI20" s="93">
        <f>COUNTIF($B20:$AF20,"R")</f>
        <v>0</v>
      </c>
      <c r="AJ20" s="96">
        <f>COUNTIF($B20:$AF20,"B")</f>
        <v>0</v>
      </c>
      <c r="AN20" s="10"/>
    </row>
    <row r="21" spans="1:46" ht="27.75" customHeight="1" thickBot="1" x14ac:dyDescent="0.25">
      <c r="A21" s="2" t="s">
        <v>64</v>
      </c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5"/>
      <c r="AH21" s="94">
        <f>COUNTIF($B21:$AF21,"L")</f>
        <v>0</v>
      </c>
      <c r="AI21" s="100">
        <f>COUNTIF($B21:$AF21,"R")</f>
        <v>0</v>
      </c>
      <c r="AJ21" s="95">
        <f>COUNTIF($B21:$AF21,"B")</f>
        <v>0</v>
      </c>
      <c r="AN21" s="10"/>
    </row>
    <row r="22" spans="1:46" ht="27.75" customHeight="1" thickTop="1" x14ac:dyDescent="0.2">
      <c r="A22" s="2" t="s">
        <v>62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5"/>
      <c r="AH22" s="163" t="s">
        <v>118</v>
      </c>
      <c r="AI22" s="164" t="s">
        <v>119</v>
      </c>
      <c r="AJ22" s="165" t="s">
        <v>120</v>
      </c>
      <c r="AN22" s="10"/>
    </row>
    <row r="23" spans="1:46" ht="27.75" customHeight="1" thickBot="1" x14ac:dyDescent="0.25">
      <c r="A23" s="154" t="s">
        <v>121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5"/>
      <c r="AH23" s="167">
        <f>$AF$5-COUNTBLANK(B23:AF23)</f>
        <v>0</v>
      </c>
      <c r="AI23" s="168">
        <f>IF($AH$23&gt;0,SUM($B$23:$AF$23)/$AH$23,0)</f>
        <v>0</v>
      </c>
      <c r="AJ23" s="169">
        <f>MAX(B23:AF23)</f>
        <v>0</v>
      </c>
      <c r="AN23" s="10"/>
    </row>
    <row r="24" spans="1:46" ht="27.75" customHeight="1" thickTop="1" x14ac:dyDescent="0.2">
      <c r="A24" s="4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5"/>
      <c r="AL24" s="101"/>
      <c r="AM24" s="101"/>
      <c r="AN24" s="10"/>
      <c r="AO24" s="101"/>
      <c r="AP24" s="101"/>
      <c r="AQ24" s="1"/>
      <c r="AS24" s="1"/>
      <c r="AT24" s="1"/>
    </row>
    <row r="25" spans="1:46" ht="19.5" customHeight="1" thickBot="1" x14ac:dyDescent="0.25">
      <c r="A25" s="40" t="s">
        <v>1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/>
      <c r="AN25" s="10"/>
    </row>
    <row r="26" spans="1:46" ht="19.5" customHeight="1" thickTop="1" x14ac:dyDescent="0.2">
      <c r="A26" s="108" t="s">
        <v>174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7"/>
      <c r="AG26" s="5"/>
      <c r="AH26" s="50"/>
      <c r="AI26" s="51"/>
      <c r="AJ26" s="52"/>
      <c r="AN26" s="10"/>
    </row>
    <row r="27" spans="1:46" ht="19.5" customHeight="1" x14ac:dyDescent="0.2">
      <c r="A27" s="110" t="s">
        <v>28</v>
      </c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7"/>
      <c r="AG27" s="5"/>
      <c r="AH27" s="53"/>
      <c r="AI27" s="54"/>
      <c r="AJ27" s="55"/>
      <c r="AN27" s="10"/>
    </row>
    <row r="28" spans="1:46" ht="19.5" customHeight="1" x14ac:dyDescent="0.2">
      <c r="A28" s="110" t="s">
        <v>28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7"/>
      <c r="AG28" s="5"/>
      <c r="AH28" s="53"/>
      <c r="AI28" s="54"/>
      <c r="AJ28" s="55"/>
      <c r="AN28" s="10"/>
    </row>
    <row r="29" spans="1:46" ht="19.5" customHeight="1" x14ac:dyDescent="0.2">
      <c r="A29" s="110" t="s">
        <v>72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7"/>
      <c r="AG29" s="5"/>
      <c r="AH29" s="57"/>
      <c r="AI29" s="27">
        <f>SUM(B29:AF29)</f>
        <v>0</v>
      </c>
      <c r="AJ29" s="55"/>
      <c r="AN29" s="10"/>
    </row>
    <row r="30" spans="1:46" ht="19.5" customHeight="1" x14ac:dyDescent="0.2">
      <c r="A30" s="110" t="s">
        <v>25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7"/>
      <c r="AG30" s="5"/>
      <c r="AH30" s="58"/>
      <c r="AI30" s="27">
        <f>SUM(B30:AF30)</f>
        <v>0</v>
      </c>
      <c r="AJ30" s="55"/>
    </row>
    <row r="31" spans="1:46" ht="19.5" customHeight="1" x14ac:dyDescent="0.2">
      <c r="A31" s="110" t="s">
        <v>25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7"/>
      <c r="AG31" s="5"/>
      <c r="AH31" s="58"/>
      <c r="AI31" s="27">
        <f>SUM(B31:AF31)</f>
        <v>0</v>
      </c>
      <c r="AJ31" s="55"/>
      <c r="AN31" s="10"/>
    </row>
    <row r="32" spans="1:46" ht="19.5" customHeight="1" x14ac:dyDescent="0.2">
      <c r="A32" s="110" t="s">
        <v>25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7"/>
      <c r="AG32" s="5"/>
      <c r="AH32" s="58"/>
      <c r="AI32" s="27">
        <f>SUM(B32:AF32)</f>
        <v>0</v>
      </c>
      <c r="AJ32" s="55"/>
      <c r="AN32" s="10"/>
    </row>
    <row r="33" spans="1:40" ht="19.5" customHeight="1" thickBot="1" x14ac:dyDescent="0.25">
      <c r="A33" s="110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7"/>
      <c r="AG33" s="5"/>
      <c r="AH33" s="59"/>
      <c r="AI33" s="41"/>
      <c r="AJ33" s="56"/>
      <c r="AN33" s="10"/>
    </row>
    <row r="34" spans="1:40" ht="10.5" customHeight="1" thickTop="1" x14ac:dyDescent="0.2">
      <c r="B34" s="82"/>
      <c r="C34" s="82"/>
      <c r="D34" s="82"/>
      <c r="E34" s="82"/>
      <c r="F34" s="83"/>
      <c r="G34" s="83"/>
      <c r="H34" s="82"/>
      <c r="I34" s="82"/>
      <c r="J34" s="82"/>
      <c r="K34" s="82"/>
      <c r="L34" s="82"/>
      <c r="M34" s="83"/>
      <c r="N34" s="83"/>
      <c r="O34" s="82"/>
      <c r="P34" s="82"/>
      <c r="Q34" s="82"/>
      <c r="R34" s="82"/>
      <c r="S34" s="82"/>
      <c r="T34" s="83"/>
      <c r="U34" s="83"/>
      <c r="V34" s="82"/>
      <c r="W34" s="82"/>
      <c r="X34" s="82"/>
      <c r="Y34" s="82"/>
      <c r="Z34" s="82"/>
      <c r="AA34" s="83"/>
      <c r="AB34" s="83"/>
      <c r="AC34" s="82"/>
      <c r="AD34" s="82"/>
      <c r="AE34" s="82"/>
      <c r="AF34" s="82"/>
      <c r="AG34" s="5"/>
      <c r="AN34" s="10"/>
    </row>
    <row r="35" spans="1:40" ht="19.5" customHeight="1" thickBot="1" x14ac:dyDescent="0.25">
      <c r="A35" s="40" t="s">
        <v>95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/>
      <c r="AN35" s="10"/>
    </row>
    <row r="36" spans="1:40" s="62" customFormat="1" ht="15.75" customHeight="1" thickTop="1" x14ac:dyDescent="0.2">
      <c r="A36" s="61" t="s">
        <v>31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4"/>
      <c r="AG36" s="74"/>
      <c r="AH36" s="75"/>
      <c r="AI36" s="71">
        <f t="shared" ref="AI36:AI47" si="2">SUM(B36:AF36)</f>
        <v>0</v>
      </c>
      <c r="AJ36" s="69"/>
      <c r="AN36" s="151"/>
    </row>
    <row r="37" spans="1:40" s="62" customFormat="1" ht="15.75" customHeight="1" x14ac:dyDescent="0.2">
      <c r="A37" s="102" t="s">
        <v>34</v>
      </c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4"/>
      <c r="AG37" s="74"/>
      <c r="AH37" s="76"/>
      <c r="AI37" s="73">
        <f t="shared" si="2"/>
        <v>0</v>
      </c>
      <c r="AJ37" s="70"/>
    </row>
    <row r="38" spans="1:40" s="62" customFormat="1" ht="15.75" customHeight="1" x14ac:dyDescent="0.2">
      <c r="A38" s="102" t="s">
        <v>35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4"/>
      <c r="AG38" s="74"/>
      <c r="AH38" s="76"/>
      <c r="AI38" s="73">
        <f t="shared" si="2"/>
        <v>0</v>
      </c>
      <c r="AJ38" s="70"/>
    </row>
    <row r="39" spans="1:40" s="62" customFormat="1" ht="15.75" customHeight="1" x14ac:dyDescent="0.2">
      <c r="A39" s="102" t="s">
        <v>36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4"/>
      <c r="AG39" s="74"/>
      <c r="AH39" s="76"/>
      <c r="AI39" s="73">
        <f t="shared" si="2"/>
        <v>0</v>
      </c>
      <c r="AJ39" s="70"/>
    </row>
    <row r="40" spans="1:40" s="62" customFormat="1" ht="15.75" customHeight="1" x14ac:dyDescent="0.2">
      <c r="A40" s="111" t="s">
        <v>81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4"/>
      <c r="AG40" s="74"/>
      <c r="AH40" s="76"/>
      <c r="AI40" s="73">
        <f t="shared" si="2"/>
        <v>0</v>
      </c>
      <c r="AJ40" s="70"/>
    </row>
    <row r="41" spans="1:40" s="62" customFormat="1" ht="15.75" customHeight="1" x14ac:dyDescent="0.2">
      <c r="A41" s="61" t="s">
        <v>38</v>
      </c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4"/>
      <c r="AG41" s="74"/>
      <c r="AH41" s="76"/>
      <c r="AI41" s="73">
        <f t="shared" si="2"/>
        <v>0</v>
      </c>
      <c r="AJ41" s="70"/>
    </row>
    <row r="42" spans="1:40" s="62" customFormat="1" ht="15.75" customHeight="1" x14ac:dyDescent="0.2">
      <c r="A42" s="61" t="s">
        <v>39</v>
      </c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4"/>
      <c r="AG42" s="74"/>
      <c r="AH42" s="76"/>
      <c r="AI42" s="73">
        <f t="shared" si="2"/>
        <v>0</v>
      </c>
      <c r="AJ42" s="70"/>
    </row>
    <row r="43" spans="1:40" s="62" customFormat="1" ht="15.75" customHeight="1" x14ac:dyDescent="0.2">
      <c r="A43" s="61" t="s">
        <v>40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4"/>
      <c r="AG43" s="74"/>
      <c r="AH43" s="76"/>
      <c r="AI43" s="73">
        <f t="shared" si="2"/>
        <v>0</v>
      </c>
      <c r="AJ43" s="70"/>
    </row>
    <row r="44" spans="1:40" s="62" customFormat="1" ht="15.75" customHeight="1" x14ac:dyDescent="0.2">
      <c r="A44" s="61" t="s">
        <v>41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4"/>
      <c r="AG44" s="74"/>
      <c r="AH44" s="76"/>
      <c r="AI44" s="73">
        <f t="shared" si="2"/>
        <v>0</v>
      </c>
      <c r="AJ44" s="70"/>
    </row>
    <row r="45" spans="1:40" s="62" customFormat="1" ht="15.75" customHeight="1" x14ac:dyDescent="0.2">
      <c r="A45" s="61" t="s">
        <v>56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4"/>
      <c r="AG45" s="74"/>
      <c r="AH45" s="76"/>
      <c r="AI45" s="73">
        <f t="shared" si="2"/>
        <v>0</v>
      </c>
      <c r="AJ45" s="70"/>
    </row>
    <row r="46" spans="1:40" s="62" customFormat="1" ht="15.75" customHeight="1" x14ac:dyDescent="0.2">
      <c r="A46" s="61" t="s">
        <v>65</v>
      </c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4"/>
      <c r="AG46" s="74"/>
      <c r="AH46" s="76"/>
      <c r="AI46" s="73">
        <f t="shared" si="2"/>
        <v>0</v>
      </c>
      <c r="AJ46" s="70"/>
    </row>
    <row r="47" spans="1:40" s="62" customFormat="1" ht="15.75" customHeight="1" x14ac:dyDescent="0.2">
      <c r="A47" s="61" t="s">
        <v>73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4"/>
      <c r="AG47" s="74"/>
      <c r="AH47" s="76"/>
      <c r="AI47" s="73">
        <f t="shared" si="2"/>
        <v>0</v>
      </c>
      <c r="AJ47" s="70"/>
    </row>
    <row r="48" spans="1:40" s="62" customFormat="1" ht="15.75" customHeight="1" thickBot="1" x14ac:dyDescent="0.25">
      <c r="A48" s="112" t="s">
        <v>42</v>
      </c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5"/>
      <c r="AH48" s="72"/>
      <c r="AI48" s="73">
        <f>SUM(B48:AF48)</f>
        <v>0</v>
      </c>
      <c r="AJ48" s="70"/>
    </row>
    <row r="49" spans="1:36" s="62" customFormat="1" ht="15.75" customHeight="1" thickTop="1" x14ac:dyDescent="0.2">
      <c r="A49" s="188" t="s">
        <v>165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5"/>
      <c r="AH49" s="196">
        <f>MIN(B49:AF49)</f>
        <v>0</v>
      </c>
      <c r="AI49" s="198" t="e">
        <f>AVERAGE(B49:AF49)</f>
        <v>#DIV/0!</v>
      </c>
      <c r="AJ49" s="190">
        <f>MAX(B49:AF49)</f>
        <v>0</v>
      </c>
    </row>
    <row r="50" spans="1:36" s="62" customFormat="1" ht="15.75" customHeight="1" x14ac:dyDescent="0.2">
      <c r="A50" s="188" t="s">
        <v>166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74"/>
      <c r="AH50" s="197">
        <f>MIN(B50:AF50)</f>
        <v>0</v>
      </c>
      <c r="AI50" s="191" t="e">
        <f>AVERAGE(B50:AF50)</f>
        <v>#DIV/0!</v>
      </c>
      <c r="AJ50" s="192">
        <f>MAX(B50:AF50)</f>
        <v>0</v>
      </c>
    </row>
    <row r="51" spans="1:36" ht="13.5" thickBot="1" x14ac:dyDescent="0.25">
      <c r="B51" s="68"/>
      <c r="C51" s="68"/>
      <c r="D51" s="68"/>
      <c r="E51" s="68"/>
      <c r="H51" s="68"/>
      <c r="I51" s="68"/>
      <c r="J51" s="68"/>
      <c r="K51" s="68"/>
      <c r="L51" s="68"/>
      <c r="O51" s="68"/>
      <c r="P51" s="68"/>
      <c r="Q51" s="68"/>
      <c r="R51" s="68"/>
      <c r="S51" s="68"/>
      <c r="V51" s="68"/>
      <c r="W51" s="68"/>
      <c r="X51" s="68"/>
      <c r="Y51" s="68"/>
      <c r="Z51" s="68"/>
      <c r="AC51" s="68"/>
      <c r="AD51" s="68"/>
      <c r="AE51" s="68"/>
      <c r="AF51" s="68"/>
      <c r="AG51" s="68"/>
      <c r="AH51" s="193" t="s">
        <v>167</v>
      </c>
      <c r="AI51" s="194" t="s">
        <v>119</v>
      </c>
      <c r="AJ51" s="195" t="s">
        <v>120</v>
      </c>
    </row>
    <row r="52" spans="1:36" ht="13.5" thickTop="1" x14ac:dyDescent="0.2"/>
  </sheetData>
  <sheetProtection algorithmName="SHA-512" hashValue="o+MY0xlR0Saek6Y0bUXT08POY0ivqbFQRvUmqi0bDSOZMxMfrPIuzjdQCKpjiNA1Z2+7v1sh9sIh3Um8HqG+vw==" saltValue="WhMdkA3Oo7jVpLo8Ik7Dag==" spinCount="100000" sheet="1" objects="1" scenarios="1" formatRows="0" selectLockedCells="1"/>
  <mergeCells count="6">
    <mergeCell ref="AH18:AJ18"/>
    <mergeCell ref="AH7:AJ7"/>
    <mergeCell ref="AH9:AJ9"/>
    <mergeCell ref="AH11:AJ11"/>
    <mergeCell ref="AH13:AJ13"/>
    <mergeCell ref="AH15:AJ15"/>
  </mergeCells>
  <phoneticPr fontId="0" type="noConversion"/>
  <conditionalFormatting sqref="AG26:AG34 AG24 AG36:AG48 AG5 AG3">
    <cfRule type="cellIs" dxfId="143" priority="47" stopIfTrue="1" operator="equal">
      <formula>"WE"</formula>
    </cfRule>
  </conditionalFormatting>
  <conditionalFormatting sqref="AI36:AI48">
    <cfRule type="cellIs" dxfId="142" priority="48" stopIfTrue="1" operator="greaterThan">
      <formula>0</formula>
    </cfRule>
  </conditionalFormatting>
  <conditionalFormatting sqref="AG20:AG23 AG6:AG10 AG17:AG18">
    <cfRule type="cellIs" dxfId="141" priority="32" stopIfTrue="1" operator="equal">
      <formula>"WE"</formula>
    </cfRule>
  </conditionalFormatting>
  <conditionalFormatting sqref="AG11:AG16">
    <cfRule type="cellIs" dxfId="140" priority="27" stopIfTrue="1" operator="equal">
      <formula>"WE"</formula>
    </cfRule>
  </conditionalFormatting>
  <conditionalFormatting sqref="B24:AF24">
    <cfRule type="cellIs" dxfId="139" priority="21" stopIfTrue="1" operator="equal">
      <formula>1</formula>
    </cfRule>
  </conditionalFormatting>
  <conditionalFormatting sqref="B6:D6 F6:AF6">
    <cfRule type="cellIs" dxfId="138" priority="15" stopIfTrue="1" operator="equal">
      <formula>1</formula>
    </cfRule>
  </conditionalFormatting>
  <conditionalFormatting sqref="E10:AE10">
    <cfRule type="cellIs" dxfId="137" priority="16" stopIfTrue="1" operator="equal">
      <formula>1</formula>
    </cfRule>
  </conditionalFormatting>
  <conditionalFormatting sqref="B7:D7 G7:AF7">
    <cfRule type="cellIs" dxfId="136" priority="17" stopIfTrue="1" operator="equal">
      <formula>1</formula>
    </cfRule>
    <cfRule type="cellIs" dxfId="135" priority="18" stopIfTrue="1" operator="equal">
      <formula>2</formula>
    </cfRule>
    <cfRule type="cellIs" dxfId="134" priority="19" stopIfTrue="1" operator="equal">
      <formula>3</formula>
    </cfRule>
  </conditionalFormatting>
  <conditionalFormatting sqref="B10">
    <cfRule type="cellIs" dxfId="133" priority="20" stopIfTrue="1" operator="equal">
      <formula>1</formula>
    </cfRule>
  </conditionalFormatting>
  <conditionalFormatting sqref="B14:F14">
    <cfRule type="colorScale" priority="10">
      <colorScale>
        <cfvo type="num" val="0"/>
        <cfvo type="num" val="&quot;23.59&quot;"/>
        <color rgb="FF7030A0"/>
        <color rgb="FF002060"/>
      </colorScale>
    </cfRule>
  </conditionalFormatting>
  <conditionalFormatting sqref="E11:AE11">
    <cfRule type="cellIs" dxfId="132" priority="11" stopIfTrue="1" operator="equal">
      <formula>2</formula>
    </cfRule>
    <cfRule type="cellIs" dxfId="131" priority="12" stopIfTrue="1" operator="equal">
      <formula>1</formula>
    </cfRule>
  </conditionalFormatting>
  <conditionalFormatting sqref="B11:D11 AF11">
    <cfRule type="cellIs" dxfId="130" priority="13" stopIfTrue="1" operator="equal">
      <formula>1</formula>
    </cfRule>
    <cfRule type="cellIs" dxfId="129" priority="14" stopIfTrue="1" operator="equal">
      <formula>2</formula>
    </cfRule>
  </conditionalFormatting>
  <conditionalFormatting sqref="F7">
    <cfRule type="cellIs" dxfId="128" priority="7" stopIfTrue="1" operator="equal">
      <formula>1</formula>
    </cfRule>
    <cfRule type="cellIs" dxfId="127" priority="8" stopIfTrue="1" operator="equal">
      <formula>2</formula>
    </cfRule>
    <cfRule type="cellIs" dxfId="126" priority="9" stopIfTrue="1" operator="equal">
      <formula>3</formula>
    </cfRule>
  </conditionalFormatting>
  <conditionalFormatting sqref="E7">
    <cfRule type="cellIs" dxfId="125" priority="4" stopIfTrue="1" operator="equal">
      <formula>1</formula>
    </cfRule>
    <cfRule type="cellIs" dxfId="124" priority="5" stopIfTrue="1" operator="equal">
      <formula>2</formula>
    </cfRule>
    <cfRule type="cellIs" dxfId="123" priority="6" stopIfTrue="1" operator="equal">
      <formula>3</formula>
    </cfRule>
  </conditionalFormatting>
  <conditionalFormatting sqref="B22:AF23">
    <cfRule type="cellIs" dxfId="122" priority="3" stopIfTrue="1" operator="equal">
      <formula>1</formula>
    </cfRule>
  </conditionalFormatting>
  <conditionalFormatting sqref="E6">
    <cfRule type="cellIs" dxfId="121" priority="2" stopIfTrue="1" operator="equal">
      <formula>1</formula>
    </cfRule>
  </conditionalFormatting>
  <conditionalFormatting sqref="AG49:AG50">
    <cfRule type="cellIs" dxfId="120" priority="1" stopIfTrue="1" operator="equal">
      <formula>"WE"</formula>
    </cfRule>
  </conditionalFormatting>
  <dataValidations count="7">
    <dataValidation type="list" allowBlank="1" showErrorMessage="1" errorTitle="aard" error="Enkel input van D of K mogelijk" sqref="B9:AF9" xr:uid="{00000000-0002-0000-0800-000000000000}">
      <formula1>$AN$7:$AN$8</formula1>
    </dataValidation>
    <dataValidation type="list" allowBlank="1" showErrorMessage="1" errorTitle="Graad" error="Enkel input mogelijk van :_x000a_ 1 : licht of opkomend_x000a_ 2 : middelmatig_x000a_ 3 : hevig" sqref="B7:AF7" xr:uid="{00000000-0002-0000-0800-000001000000}">
      <formula1>$AL$7:$AL$9</formula1>
    </dataValidation>
    <dataValidation type="list" allowBlank="1" showErrorMessage="1" errorTitle="Lichtschuw" error="Enkel input mogelijk van :_x000a_ 0 : neen_x000a_ 1 : ja" sqref="B10:AF10 B22:AF22" xr:uid="{00000000-0002-0000-0800-000002000000}">
      <formula1>$AO$7:$AO$8</formula1>
    </dataValidation>
    <dataValidation type="list" allowBlank="1" showErrorMessage="1" errorTitle="Plaats" error="Enkel input mogelijk van :_x000a_ L (inks)_x000a_ B (eide)_x000a_ R (echts)" sqref="B8 B20:AF21" xr:uid="{00000000-0002-0000-0800-000003000000}">
      <formula1>$AM$7:$AM$9</formula1>
    </dataValidation>
    <dataValidation type="list" allowBlank="1" showInputMessage="1" showErrorMessage="1" sqref="C8:AF8" xr:uid="{00000000-0002-0000-0800-000004000000}">
      <formula1>$AM$7:$AM$9</formula1>
    </dataValidation>
    <dataValidation type="list" allowBlank="1" showInputMessage="1" showErrorMessage="1" sqref="B6:AF6" xr:uid="{00000000-0002-0000-0800-000005000000}">
      <formula1>$AP$7:$AP$8</formula1>
    </dataValidation>
    <dataValidation type="list" allowBlank="1" errorTitle="Braken" error="Enkel input mogelijk van :_x000a_ 0 : neen_x000a_ 1 : neiging tot_x000a_ 2 : ja" sqref="B11:AF11" xr:uid="{00000000-0002-0000-0800-000006000000}">
      <formula1>$AP$7:$AP$9</formula1>
    </dataValidation>
  </dataValidations>
  <printOptions horizontalCentered="1" verticalCentered="1"/>
  <pageMargins left="0.15748031496062992" right="0.15748031496062992" top="0.39370078740157483" bottom="0.39370078740157483" header="0.51181102362204722" footer="0.51181102362204722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15</vt:i4>
      </vt:variant>
    </vt:vector>
  </HeadingPairs>
  <TitlesOfParts>
    <vt:vector size="32" baseType="lpstr">
      <vt:lpstr>INFO</vt:lpstr>
      <vt:lpstr>voorbeeld</vt:lpstr>
      <vt:lpstr>jan</vt:lpstr>
      <vt:lpstr>feb</vt:lpstr>
      <vt:lpstr>mar</vt:lpstr>
      <vt:lpstr>apr</vt:lpstr>
      <vt:lpstr>mei</vt:lpstr>
      <vt:lpstr>jun</vt:lpstr>
      <vt:lpstr>juli</vt:lpstr>
      <vt:lpstr>aug</vt:lpstr>
      <vt:lpstr>sep</vt:lpstr>
      <vt:lpstr>okt</vt:lpstr>
      <vt:lpstr>nov</vt:lpstr>
      <vt:lpstr>dec</vt:lpstr>
      <vt:lpstr>grafiek aanvallen </vt:lpstr>
      <vt:lpstr>grafiek triggers</vt:lpstr>
      <vt:lpstr>grafiek bloeddruk</vt:lpstr>
      <vt:lpstr>apr!Afdrukbereik</vt:lpstr>
      <vt:lpstr>aug!Afdrukbereik</vt:lpstr>
      <vt:lpstr>dec!Afdrukbereik</vt:lpstr>
      <vt:lpstr>feb!Afdrukbereik</vt:lpstr>
      <vt:lpstr>'grafiek aanvallen '!Afdrukbereik</vt:lpstr>
      <vt:lpstr>INFO!Afdrukbereik</vt:lpstr>
      <vt:lpstr>jan!Afdrukbereik</vt:lpstr>
      <vt:lpstr>juli!Afdrukbereik</vt:lpstr>
      <vt:lpstr>jun!Afdrukbereik</vt:lpstr>
      <vt:lpstr>mar!Afdrukbereik</vt:lpstr>
      <vt:lpstr>mei!Afdrukbereik</vt:lpstr>
      <vt:lpstr>nov!Afdrukbereik</vt:lpstr>
      <vt:lpstr>okt!Afdrukbereik</vt:lpstr>
      <vt:lpstr>sep!Afdrukbereik</vt:lpstr>
      <vt:lpstr>voorbeeld!Afdrukbereik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Migraine Kalender</dc:title>
  <dc:subject>opvolging migraine aanvallen</dc:subject>
  <dc:creator>Paul Louis</dc:creator>
  <cp:lastModifiedBy>Paul Louis</cp:lastModifiedBy>
  <cp:lastPrinted>2016-01-25T10:39:16Z</cp:lastPrinted>
  <dcterms:created xsi:type="dcterms:W3CDTF">2005-01-28T10:44:21Z</dcterms:created>
  <dcterms:modified xsi:type="dcterms:W3CDTF">2025-07-22T07:05:51Z</dcterms:modified>
</cp:coreProperties>
</file>